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E:\0 - DJN\22 REFORMES MACRON JANV 2018 - 2019\222 RETRAITE REFORME MACRON\2221 calculs après le 12 dec tous méiers\"/>
    </mc:Choice>
  </mc:AlternateContent>
  <xr:revisionPtr revIDLastSave="0" documentId="8_{20428AD4-63FC-4EB6-BBF1-A7B089183154}" xr6:coauthVersionLast="45" xr6:coauthVersionMax="45" xr10:uidLastSave="{00000000-0000-0000-0000-000000000000}"/>
  <bookViews>
    <workbookView xWindow="732" yWindow="348" windowWidth="20496" windowHeight="11412" xr2:uid="{2EE0B296-310F-4EAF-917E-1ECBFF8A9FC4}"/>
  </bookViews>
  <sheets>
    <sheet name="CAVOM DEFINITIF V1" sheetId="1" r:id="rId1"/>
  </sheets>
  <definedNames>
    <definedName name="_xlnm.Print_Area" localSheetId="0">'CAVOM DEFINITIF V1'!$BW$2:$CG$80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84" i="1" l="1"/>
  <c r="AU146" i="1"/>
  <c r="AU145" i="1"/>
  <c r="AV139" i="1"/>
  <c r="AV138" i="1"/>
  <c r="E99" i="1"/>
  <c r="C99" i="1"/>
  <c r="B99" i="1"/>
  <c r="AX98" i="1"/>
  <c r="H98" i="1"/>
  <c r="I92" i="1"/>
  <c r="V79" i="1"/>
  <c r="C79" i="1"/>
  <c r="M73" i="1"/>
  <c r="C70" i="1"/>
  <c r="B70" i="1"/>
  <c r="E69" i="1"/>
  <c r="D69" i="1"/>
  <c r="C68" i="1"/>
  <c r="BM67" i="1"/>
  <c r="M63" i="1"/>
  <c r="V62" i="1"/>
  <c r="X61" i="1"/>
  <c r="V60" i="1"/>
  <c r="M60" i="1"/>
  <c r="AW58" i="1"/>
  <c r="AU57" i="1"/>
  <c r="AV54" i="1"/>
  <c r="AU52" i="1"/>
  <c r="T52" i="1"/>
  <c r="R52" i="1"/>
  <c r="AJ50" i="1"/>
  <c r="T49" i="1"/>
  <c r="R49" i="1"/>
  <c r="AU47" i="1"/>
  <c r="AV47" i="1" s="1"/>
  <c r="BO66" i="1" s="1"/>
  <c r="AV46" i="1"/>
  <c r="AX45" i="1"/>
  <c r="AW45" i="1"/>
  <c r="AC44" i="1"/>
  <c r="AD43" i="1"/>
  <c r="AC43" i="1"/>
  <c r="V43" i="1"/>
  <c r="O43" i="1"/>
  <c r="M43" i="1"/>
  <c r="AC42" i="1"/>
  <c r="X42" i="1"/>
  <c r="AU41" i="1"/>
  <c r="AU40" i="1"/>
  <c r="CU38" i="1"/>
  <c r="CS38" i="1"/>
  <c r="CQ38" i="1"/>
  <c r="X38" i="1"/>
  <c r="M38" i="1" s="1"/>
  <c r="CQ36" i="1"/>
  <c r="X36" i="1"/>
  <c r="M36" i="1" s="1"/>
  <c r="Y35" i="1"/>
  <c r="Z32" i="1" s="1"/>
  <c r="AA32" i="1" s="1"/>
  <c r="AA34" i="1" s="1"/>
  <c r="CY34" i="1" s="1"/>
  <c r="M34" i="1"/>
  <c r="C32" i="1"/>
  <c r="B32" i="1"/>
  <c r="B46" i="1" s="1"/>
  <c r="H31" i="1"/>
  <c r="X28" i="1"/>
  <c r="D28" i="1"/>
  <c r="D27" i="1"/>
  <c r="B27" i="1" s="1"/>
  <c r="M26" i="1"/>
  <c r="CP25" i="1"/>
  <c r="CP22" i="1"/>
  <c r="BK22" i="1"/>
  <c r="X22" i="1"/>
  <c r="M22" i="1" s="1"/>
  <c r="B22" i="1"/>
  <c r="BK21" i="1"/>
  <c r="BK20" i="1"/>
  <c r="BK19" i="1"/>
  <c r="F19" i="1"/>
  <c r="BK18" i="1"/>
  <c r="V18" i="1"/>
  <c r="C6" i="1" s="1"/>
  <c r="V17" i="1"/>
  <c r="T17" i="1"/>
  <c r="S17" i="1"/>
  <c r="Q17" i="1"/>
  <c r="X16" i="1"/>
  <c r="Q16" i="1" s="1"/>
  <c r="V16" i="1"/>
  <c r="M28" i="1" s="1"/>
  <c r="E16" i="1"/>
  <c r="B16" i="1"/>
  <c r="X10" i="1"/>
  <c r="N10" i="1"/>
  <c r="C10" i="1"/>
  <c r="V50" i="1" s="1"/>
  <c r="T51" i="1" s="1"/>
  <c r="B6" i="1"/>
  <c r="AG4" i="1"/>
  <c r="AK5" i="1" s="1"/>
  <c r="AK6" i="1" s="1"/>
  <c r="B4" i="1"/>
  <c r="AI3" i="1"/>
  <c r="D3" i="1"/>
  <c r="BQ2" i="1"/>
  <c r="AG2" i="1"/>
  <c r="AH6" i="1" s="1"/>
  <c r="D16" i="1" l="1"/>
  <c r="C16" i="1"/>
  <c r="AB32" i="1"/>
  <c r="AB34" i="1" s="1"/>
  <c r="M62" i="1"/>
  <c r="AI6" i="1"/>
  <c r="AG6" i="1" s="1"/>
  <c r="AK2" i="1"/>
  <c r="V34" i="1" s="1"/>
  <c r="AK3" i="1"/>
  <c r="V41" i="1" s="1"/>
  <c r="Q7" i="1"/>
  <c r="F94" i="1"/>
  <c r="I94" i="1" s="1"/>
  <c r="E100" i="1"/>
  <c r="E101" i="1" s="1"/>
  <c r="H100" i="1" s="1"/>
  <c r="C94" i="1"/>
  <c r="F21" i="1"/>
  <c r="C19" i="1"/>
  <c r="V28" i="1" s="1"/>
  <c r="AI63" i="1"/>
  <c r="F4" i="1"/>
  <c r="R50" i="1" s="1"/>
  <c r="D4" i="1"/>
  <c r="F6" i="1" s="1"/>
  <c r="F28" i="1"/>
  <c r="T56" i="1" s="1"/>
  <c r="E28" i="1"/>
  <c r="F92" i="1"/>
  <c r="AJ63" i="1"/>
  <c r="U50" i="1"/>
  <c r="T50" i="1"/>
  <c r="X50" i="1"/>
  <c r="M50" i="1" s="1"/>
  <c r="S50" i="1"/>
  <c r="D10" i="1"/>
  <c r="V52" i="1" s="1"/>
  <c r="B10" i="1"/>
  <c r="F16" i="1"/>
  <c r="C18" i="1" s="1"/>
  <c r="Z34" i="1"/>
  <c r="X34" i="1" s="1"/>
  <c r="V26" i="1" l="1"/>
  <c r="U30" i="1" s="1"/>
  <c r="C20" i="1"/>
  <c r="V49" i="1"/>
  <c r="R51" i="1" s="1"/>
  <c r="V51" i="1" s="1"/>
  <c r="E10" i="1"/>
  <c r="F10" i="1" s="1"/>
  <c r="V42" i="1"/>
  <c r="V44" i="1" s="1"/>
  <c r="F3" i="1"/>
  <c r="U36" i="1"/>
  <c r="E98" i="1"/>
  <c r="F101" i="1" s="1"/>
  <c r="D19" i="1"/>
  <c r="F18" i="1"/>
  <c r="G21" i="1" s="1"/>
  <c r="H21" i="1" s="1"/>
  <c r="E97" i="1"/>
  <c r="F99" i="1" s="1"/>
  <c r="X46" i="1"/>
  <c r="M46" i="1" s="1"/>
  <c r="D13" i="1"/>
  <c r="E13" i="1" s="1"/>
  <c r="M44" i="1" s="1"/>
  <c r="Q44" i="1" s="1"/>
  <c r="O16" i="1"/>
  <c r="D26" i="1"/>
  <c r="Q9" i="1" s="1"/>
  <c r="C100" i="1"/>
  <c r="C101" i="1" s="1"/>
  <c r="O41" i="1" l="1"/>
  <c r="O42" i="1" s="1"/>
  <c r="O44" i="1" s="1"/>
  <c r="E21" i="1"/>
  <c r="E20" i="1" s="1"/>
  <c r="AU45" i="1"/>
  <c r="AW46" i="1" s="1"/>
  <c r="AV52" i="1"/>
  <c r="O64" i="1"/>
  <c r="O65" i="1" s="1"/>
  <c r="AW43" i="1"/>
  <c r="CS36" i="1"/>
  <c r="CU36" i="1" s="1"/>
  <c r="AU43" i="1"/>
  <c r="AU42" i="1" s="1"/>
  <c r="V64" i="1"/>
  <c r="F8" i="1"/>
  <c r="V65" i="1" s="1"/>
  <c r="C71" i="1" s="1"/>
  <c r="AV43" i="1"/>
  <c r="AV45" i="1"/>
  <c r="AX47" i="1" s="1"/>
  <c r="U53" i="1"/>
  <c r="R55" i="1"/>
  <c r="V55" i="1" s="1"/>
  <c r="R56" i="1" s="1"/>
  <c r="V56" i="1" s="1"/>
  <c r="R58" i="1" s="1"/>
  <c r="V58" i="1" s="1"/>
  <c r="V66" i="1" s="1"/>
  <c r="V46" i="1"/>
  <c r="AV56" i="1" l="1"/>
  <c r="AW56" i="1" s="1"/>
  <c r="AW57" i="1"/>
  <c r="C69" i="1"/>
  <c r="V68" i="1"/>
  <c r="V67" i="1"/>
  <c r="O66" i="1"/>
  <c r="D68" i="1"/>
  <c r="V71" i="1"/>
  <c r="B71" i="1"/>
  <c r="M71" i="1" s="1"/>
  <c r="M70" i="1"/>
  <c r="D70" i="1"/>
  <c r="V70" i="1" s="1"/>
  <c r="V69" i="1" l="1"/>
  <c r="B69" i="1"/>
  <c r="M69" i="1" s="1"/>
  <c r="O68" i="1"/>
  <c r="V74" i="1" s="1"/>
  <c r="O67" i="1"/>
  <c r="V73" i="1" l="1"/>
  <c r="C73" i="1" s="1"/>
  <c r="HBI68" i="1"/>
  <c r="C72" i="1"/>
  <c r="V72" i="1" l="1"/>
  <c r="B72" i="1"/>
  <c r="N72" i="1" s="1"/>
  <c r="HBJ68" i="1"/>
  <c r="HBI72" i="1"/>
  <c r="HBJ73" i="1" s="1"/>
</calcChain>
</file>

<file path=xl/sharedStrings.xml><?xml version="1.0" encoding="utf-8"?>
<sst xmlns="http://schemas.openxmlformats.org/spreadsheetml/2006/main" count="421" uniqueCount="345">
  <si>
    <t>Partie de dnnées identiques pour tous les cotisants à la CNAVPL</t>
  </si>
  <si>
    <t>Données spécifiques par métier</t>
  </si>
  <si>
    <t>Plafond SS</t>
  </si>
  <si>
    <t>TAUX COTISATION</t>
  </si>
  <si>
    <t>revenu</t>
  </si>
  <si>
    <t>COTISATION</t>
  </si>
  <si>
    <t>Revenu</t>
  </si>
  <si>
    <t>COTISATION MAXI 1PASS</t>
  </si>
  <si>
    <t>COTISATIONS Plafonnées MAXI créatrice de froits</t>
  </si>
  <si>
    <t>C.A.V.O.M</t>
  </si>
  <si>
    <t>Officier ministériel</t>
  </si>
  <si>
    <t>PLAFOND</t>
  </si>
  <si>
    <t>COTISATION MAXI 1 PASS</t>
  </si>
  <si>
    <t>Nbre Plafond complémentaire</t>
  </si>
  <si>
    <t>Nombre de points ACQUIS</t>
  </si>
  <si>
    <r>
      <t xml:space="preserve"> Pour réaliser une simulation de vos droits et  évaluer l'impact de la réforme en cours, tendant à créer un Régime Universel et à supprimer les regimes existants, renseignez dans les case bleues, ci-dessous, les 2 données indispensables à une simulation.       </t>
    </r>
    <r>
      <rPr>
        <b/>
        <sz val="16"/>
        <color rgb="FFFF0000"/>
        <rFont val="Arial Rounded MT Bold"/>
        <family val="2"/>
      </rPr>
      <t>Tous droits réservés à la Chambre Nationale de Professions Libérales</t>
    </r>
  </si>
  <si>
    <t>COTISATION MAXI 3PASS</t>
  </si>
  <si>
    <t>BASE DE COTISATION ENTRE 1 et 3 plafonds</t>
  </si>
  <si>
    <t>Plafond complémentaire</t>
  </si>
  <si>
    <t>val achat du point</t>
  </si>
  <si>
    <t>Valeur de service du point</t>
  </si>
  <si>
    <t>1 PLAFOND</t>
  </si>
  <si>
    <t>3 PLAFONDS</t>
  </si>
  <si>
    <t>Calcul plancher cotis 19% PLF</t>
  </si>
  <si>
    <t>PLANCHER COTISATION</t>
  </si>
  <si>
    <t>COTISATION MINI</t>
  </si>
  <si>
    <t>COTISATION MAXI</t>
  </si>
  <si>
    <t>COTISATIONS Plafonnées MAXI créatrice de droits</t>
  </si>
  <si>
    <t>Les réformes successives ont allongé les durées légales  de cotisation. Celles-ci sont calculées en fonction de l'âge du cotisant faisant liquider sa retraite. Elle induit la Durée de carrière dans tous les régimes,exprimée en trimestres, exigée pour obtenir le taux plein.Pour personnaliser le calcul validez votre date de naissance au moyen de la liste déroulante ci-contre. Il sera alors indiqué, la durée de cotisation dans tous les régimes exprimée en trimestres et en années.</t>
  </si>
  <si>
    <r>
      <t>Renseignez au moyen des flmèches ci-contre, votre année de naissance, afin de connaitre le nombre nécessaire de trimestres d'affiliation pour une retraite à taux plein</t>
    </r>
    <r>
      <rPr>
        <b/>
        <i/>
        <sz val="16"/>
        <color theme="4" tint="-0.249977111117893"/>
        <rFont val="Arial Narrow"/>
        <family val="2"/>
      </rPr>
      <t xml:space="preserve"> (par défaut 168 trimestres).</t>
    </r>
  </si>
  <si>
    <t>POINTS MINI</t>
  </si>
  <si>
    <t>points maxi</t>
  </si>
  <si>
    <t>(*) ( Le système universel tend à supprimer les régimes complémtentaires (Agirc-ARCO pour les salariés, caisses complémentaires des Professions Libérales…) Ainsi la comparaison entre les situations actuelles et les situations envisagées par la réforme doivent nécessairement prendre en  compte les régimes actuels de  base et complémentaire.</t>
  </si>
  <si>
    <t>Taux de cotisation entre 1 &amp; 3 Plafond</t>
  </si>
  <si>
    <t>Taux de cotisation 1er Plafond</t>
  </si>
  <si>
    <t>Taux de cotisation déplafonné NON CREATRICE DE DROITS</t>
  </si>
  <si>
    <t>TAUX DE COTISATION REEL</t>
  </si>
  <si>
    <t xml:space="preserve">(**) Le projet de régime universel prévoit une pension minimum pour les carrières complètes de 85% du SMIC, ainsi toutes les pension inférieures à ce montant sernt réajustées automtiquement à la condition que la carrière ait été complète. </t>
  </si>
  <si>
    <t>Durée de cotisations tous régimes éxigée :</t>
  </si>
  <si>
    <t>COTISATION 1er plafond</t>
  </si>
  <si>
    <t>COTISATION 2eME plafond</t>
  </si>
  <si>
    <t>COTISATION Non créatrice DE DROITS</t>
  </si>
  <si>
    <t>cotisation créatrice de droits</t>
  </si>
  <si>
    <t>cotis totale</t>
  </si>
  <si>
    <t xml:space="preserve">Renseignez la case "revenus" qui permettra, à revenu égal, de compararer les cotisations et prestations à la </t>
  </si>
  <si>
    <t>et au Régime Universel tel que proposé</t>
  </si>
  <si>
    <t>Entrez vos revenus nets servant d'assiette aux cotisations : en renseignant la case ci-contre,</t>
  </si>
  <si>
    <t xml:space="preserve">Pension obtenue pour </t>
  </si>
  <si>
    <t>de cotisation</t>
  </si>
  <si>
    <t xml:space="preserve">  tranche 2 : de zéro jusqu’à </t>
  </si>
  <si>
    <t> € (5 PASS)</t>
  </si>
  <si>
    <t xml:space="preserve">  tranche 2 : de zéro jusqu’à 202 620 € (5 PASS)</t>
  </si>
  <si>
    <t>Cotisation maxi T1</t>
  </si>
  <si>
    <t>Données générales</t>
  </si>
  <si>
    <t>5 Plafonds</t>
  </si>
  <si>
    <t>3,5 PLAFONDS</t>
  </si>
  <si>
    <t>REVENU</t>
  </si>
  <si>
    <t>Durée de carrière exigée pour bénéficier d'une pension à taux plein, exprimée en années (en années pleines et trimestres) en fonction de votre date de naissance.</t>
  </si>
  <si>
    <t>Plafond de votre retaite de base actuelle: 5 Plafonds de la sécurité sociale ( PASS) soit</t>
  </si>
  <si>
    <t>multiplié par 5  :</t>
  </si>
  <si>
    <t>€uros</t>
  </si>
  <si>
    <t xml:space="preserve"> COTISATIONS RÉGIME DE BASE</t>
  </si>
  <si>
    <t xml:space="preserve">POINTS </t>
  </si>
  <si>
    <t>Plafond de cotisation au régime Universel tel que proposé 3 Plafonds de la sécurité sociale (</t>
  </si>
  <si>
    <t>P.A.S.S. =</t>
  </si>
  <si>
    <t>Valeur du plafond de la Sécurité Sociale  en revenu annuel</t>
  </si>
  <si>
    <t>COTISATION  TRANCHE 1</t>
  </si>
  <si>
    <r>
      <t xml:space="preserve">tranche 1 : jusqu’à 41 136 € (1 PASS) </t>
    </r>
    <r>
      <rPr>
        <vertAlign val="superscript"/>
        <sz val="12"/>
        <color theme="1"/>
        <rFont val="Arial"/>
        <family val="2"/>
      </rPr>
      <t>(3)</t>
    </r>
  </si>
  <si>
    <t>8,23 %</t>
  </si>
  <si>
    <r>
      <t xml:space="preserve">525 points pour </t>
    </r>
    <r>
      <rPr>
        <b/>
        <sz val="11"/>
        <color theme="0"/>
        <rFont val="Arial Black"/>
        <family val="2"/>
      </rPr>
      <t>40 524 €</t>
    </r>
    <r>
      <rPr>
        <sz val="11"/>
        <color theme="0"/>
        <rFont val="Arial Black"/>
        <family val="2"/>
      </rPr>
      <t xml:space="preserve"> de revenus</t>
    </r>
  </si>
  <si>
    <t>Valeur de 1 plafond de la Sécurité Sociale</t>
  </si>
  <si>
    <t>Valeur de 3 plafonds de la Sécurité Sociale (plafond du second niveau de cotisation au système universel)</t>
  </si>
  <si>
    <t>COTISATION  TRANCHE 2</t>
  </si>
  <si>
    <r>
      <t xml:space="preserve">+ 1 point par tranche de revenu de </t>
    </r>
    <r>
      <rPr>
        <b/>
        <sz val="14"/>
        <color theme="1"/>
        <rFont val="Arial Black"/>
        <family val="2"/>
      </rPr>
      <t xml:space="preserve">8 104,80 € </t>
    </r>
    <r>
      <rPr>
        <sz val="14"/>
        <color theme="1"/>
        <rFont val="Arial Black"/>
        <family val="2"/>
      </rPr>
      <t>= 25 points maximum</t>
    </r>
  </si>
  <si>
    <t>Plafond de la retraite de base de la CNAVPL = 5 P.A.S.S.soit :</t>
  </si>
  <si>
    <t>x</t>
  </si>
  <si>
    <t>=</t>
  </si>
  <si>
    <t>TOTAL cotisation BASE</t>
  </si>
  <si>
    <t>PENSION POUR carrière complete</t>
  </si>
  <si>
    <t>POINTS Première tranche</t>
  </si>
  <si>
    <t>POINTS seconde tranche</t>
  </si>
  <si>
    <t>Nombre  total de points acquis dans l'année:</t>
  </si>
  <si>
    <t>Calcul de la pension pour une année</t>
  </si>
  <si>
    <t>Cotisation tranche 1  jusqu’à  1 PASS</t>
  </si>
  <si>
    <t xml:space="preserve">  Cotisation tranche 2 : de zéro jusqu’à 5 PASS</t>
  </si>
  <si>
    <t xml:space="preserve">Données concernant la </t>
  </si>
  <si>
    <t>La pension du régime de retraite complémentaire est calculée ainsi :</t>
  </si>
  <si>
    <t xml:space="preserve"> Retraite de Base (Cotisation)</t>
  </si>
  <si>
    <t>TRIMESTRES</t>
  </si>
  <si>
    <t xml:space="preserve">Durée de cotisations tous régimes éxigée </t>
  </si>
  <si>
    <t>soit :</t>
  </si>
  <si>
    <t>Cotisation Tranche 1</t>
  </si>
  <si>
    <t>du Premier €uro de revenu jusqu'à 1 PASS : 8,23% soit</t>
  </si>
  <si>
    <t>cotisation au régime prévoyance</t>
  </si>
  <si>
    <t>Cotisation Tranche 2  à 1,87%, du premier €uros jusqu' au revenu net dans la limite de 5 pass :</t>
  </si>
  <si>
    <t>Cotisation tranche 2 : 1,87%, depuis le premier €uros jusqu' au revenu net (</t>
  </si>
  <si>
    <t>euros)</t>
  </si>
  <si>
    <t>Données concernant le projet de Régime Universel</t>
  </si>
  <si>
    <t>CALCULS SUR LA DUREE DE COTISATION</t>
  </si>
  <si>
    <t>Vous cotisez dans l’une des 4 classes correspondant à votre revenu professionnel de l’année N-1, ou vous pouvez opter pour la classe immédiatement supérieure et ainsi être mieux couvert.</t>
  </si>
  <si>
    <t>Taux de cotisation plafonnée entre 0 et 1 plafond ( 40.524€)</t>
  </si>
  <si>
    <t>Cotisation à la  retraite de  base :</t>
  </si>
  <si>
    <t>CLASSES</t>
  </si>
  <si>
    <t>REVENUS PROFESSIONNELS NETS NON SALARIES 2018</t>
  </si>
  <si>
    <t>MONTANT DE LA COTISATION 2019</t>
  </si>
  <si>
    <t>Taux de cotisation déplafonnée</t>
  </si>
  <si>
    <t>42 ans</t>
  </si>
  <si>
    <t>Par défaut 168 Trimestres</t>
  </si>
  <si>
    <t>jusqu’à : 16 190 €</t>
  </si>
  <si>
    <t>Taux de cotisation plafonnée (entre 1 et 3 plafonds 121.572 €)</t>
  </si>
  <si>
    <t>40 ans</t>
  </si>
  <si>
    <t>1948 ou avant : 160 trimestres (40 ans)</t>
  </si>
  <si>
    <t>Année de naissance: 1948 ou avant</t>
  </si>
  <si>
    <t>160 trimestres (40 ans)</t>
  </si>
  <si>
    <r>
      <t>Retraite Complémentaire</t>
    </r>
    <r>
      <rPr>
        <b/>
        <i/>
        <sz val="14"/>
        <color theme="9" tint="-0.249977111117893"/>
        <rFont val="Arial Rounded MT Bold"/>
        <family val="2"/>
      </rPr>
      <t xml:space="preserve"> (*)</t>
    </r>
  </si>
  <si>
    <t>Zone de calcul retraite complémentaire</t>
  </si>
  <si>
    <t>A</t>
  </si>
  <si>
    <t>E</t>
  </si>
  <si>
    <t>G</t>
  </si>
  <si>
    <t>jusqu’à : 44 790 €</t>
  </si>
  <si>
    <t>€uros ).</t>
  </si>
  <si>
    <t>Valeur annoncée du point</t>
  </si>
  <si>
    <t>40 ans et un trimestre</t>
  </si>
  <si>
    <t>1949 : 161 trimestres (40 ans et un trimestre)</t>
  </si>
  <si>
    <t>Année de naissance : 1949</t>
  </si>
  <si>
    <t>161 trimestres (40 ans et un trimestre)</t>
  </si>
  <si>
    <t xml:space="preserve">Le revenu net génère une cotisation de </t>
  </si>
  <si>
    <t xml:space="preserve">de la grille de la </t>
  </si>
  <si>
    <t>CLASSE</t>
  </si>
  <si>
    <t xml:space="preserve">Points </t>
  </si>
  <si>
    <t>B</t>
  </si>
  <si>
    <t>F</t>
  </si>
  <si>
    <t>H</t>
  </si>
  <si>
    <t>O,5708</t>
  </si>
  <si>
    <t>Nombre de points acquis à la Cavec  x  Valeur annuelle du point du régime de base, fixée à 0,5708 € au 1er janvier 2020 = montant annuel de la retraite de base</t>
  </si>
  <si>
    <t>jusqu’à : 79 040 €</t>
  </si>
  <si>
    <t>1953-1954</t>
  </si>
  <si>
    <t>40 ans et deux trimestres</t>
  </si>
  <si>
    <t>1950  : 162 trimestres (40 ans et deux trimestres)</t>
  </si>
  <si>
    <t>Année de naissance : 1950</t>
  </si>
  <si>
    <t>162 trimestres (40 ans et deux trimestres)</t>
  </si>
  <si>
    <t>C</t>
  </si>
  <si>
    <t>au-delà de : 79 040 €</t>
  </si>
  <si>
    <t>Cotisation  retraite complémentaire</t>
  </si>
  <si>
    <t>1955-1956-1957</t>
  </si>
  <si>
    <t>40 ans et trois trimestres</t>
  </si>
  <si>
    <t>1951 : 163 trimestres (40 ans et trois trimestres)</t>
  </si>
  <si>
    <t>Année de naissance : 1951</t>
  </si>
  <si>
    <t>163 trimestres (40 ans et trois trimestres)</t>
  </si>
  <si>
    <t>D</t>
  </si>
  <si>
    <t>Vous pouvez opter uniquement pour la classe immédiatement supérieure à celle qui correspond à votre tranche de revenus professionnels.</t>
  </si>
  <si>
    <t>COTIS RU</t>
  </si>
  <si>
    <t>COTIS TOTALE</t>
  </si>
  <si>
    <t>1958 1959-1960</t>
  </si>
  <si>
    <t>41 ans</t>
  </si>
  <si>
    <t>1952 : 164 trimestres (41 ans)</t>
  </si>
  <si>
    <t>Année de naissance : 1952</t>
  </si>
  <si>
    <t>164 trimestres (41 ans)</t>
  </si>
  <si>
    <t>Cotisation totale annuelle à la</t>
  </si>
  <si>
    <t>(base et complémentaire) :</t>
  </si>
  <si>
    <t xml:space="preserve">1961-1962-1963 </t>
  </si>
  <si>
    <t>41 ans et un trimestre</t>
  </si>
  <si>
    <t>1953-1954 : 165 trimestres (41 ans et un trimestre)</t>
  </si>
  <si>
    <t>Année de naissance : 1953 ou 1954</t>
  </si>
  <si>
    <t>165 trimestres (41 ans et un trimestre)</t>
  </si>
  <si>
    <t>La cotisation est obligatoirement due jusqu’au 31 décembre de l’année du 70e anniversaire. Si vous êtes nouvel affilié, vous pouvez cotiser dans la classe de votre choix lors de votre première et deuxième année civile d’activité. À défaut, la cotisation est appelée en classe 1.</t>
  </si>
  <si>
    <t>PRESTATION RU</t>
  </si>
  <si>
    <t>PRESTATION</t>
  </si>
  <si>
    <t>1964-1965-1966</t>
  </si>
  <si>
    <t>41 ans et deux trimestres</t>
  </si>
  <si>
    <t>1955-1956-1957 : 166 trimestres (41 ans et deux trimestres)</t>
  </si>
  <si>
    <t>Année de naissance : 1955 - 1956 ou 1957</t>
  </si>
  <si>
    <t>166 trimestres (41 ans et deux trimestres)</t>
  </si>
  <si>
    <t xml:space="preserve">Prestations pour </t>
  </si>
  <si>
    <t>de cotisations</t>
  </si>
  <si>
    <t>EQUATIONS SUR LE MONTANT DE LA COTISATION</t>
  </si>
  <si>
    <t>1967-1968-1969</t>
  </si>
  <si>
    <t>Valeur du point CAVEC</t>
  </si>
  <si>
    <t>1970-1971-1972</t>
  </si>
  <si>
    <t>41 ans et trois trimestres</t>
  </si>
  <si>
    <t>1958 1956-1960 :  167 trimestres (41 ans et trois trimestres)</t>
  </si>
  <si>
    <t>Année de naissance : 1958 - 1959 ou 1960</t>
  </si>
  <si>
    <t>167 trimestres (41 ans et trois trimestres)</t>
  </si>
  <si>
    <t xml:space="preserve"> Prestations à la retraite de base</t>
  </si>
  <si>
    <t>Prestations à la retraite complémentaire</t>
  </si>
  <si>
    <t>POINTS ATTRIBUES (valeur du point : 1,159 € en 2019)</t>
  </si>
  <si>
    <t>COTISATION FACULTATIVE DE CONJOINT</t>
  </si>
  <si>
    <t>REVENUS PROFESSIONNELS NETS NON SALARIES 2019</t>
  </si>
  <si>
    <t>MONTANT DE LA COTISATION 2020</t>
  </si>
  <si>
    <r>
      <t xml:space="preserve">POINTS ATTRIBUES </t>
    </r>
    <r>
      <rPr>
        <b/>
        <sz val="6"/>
        <color theme="1"/>
        <rFont val="Arial Nova"/>
        <family val="2"/>
      </rPr>
      <t>(valeur du point : 1,176 € en 2020)</t>
    </r>
  </si>
  <si>
    <t>Augmentation de la cotisation annuelle au préjudice du cotisant</t>
  </si>
  <si>
    <t>A partir de 1973</t>
  </si>
  <si>
    <t>Nombre de points acquis chaque année :</t>
  </si>
  <si>
    <t>Nombre de points acquis chaque année  :</t>
  </si>
  <si>
    <t>EQUATIONS SUR LE MONTANT DE LA PENSION</t>
  </si>
  <si>
    <t>De 0 € à 16190€ </t>
  </si>
  <si>
    <t>Pas d'augmentation ou de diminution de cotisation.</t>
  </si>
  <si>
    <t xml:space="preserve">Diminution de la cotisation au bénéfice du cotisant </t>
  </si>
  <si>
    <t>1961-1962-1963 : 168 trimestres (42 ans)</t>
  </si>
  <si>
    <t>Année de naissance : 1961 - 1962 ou 1963</t>
  </si>
  <si>
    <t>168 trimestres (42 ans)</t>
  </si>
  <si>
    <t>Nombre de points acquis durant la carrière :</t>
  </si>
  <si>
    <t xml:space="preserve">Valeur du point depuis le </t>
  </si>
  <si>
    <t>gain de pension pour l'</t>
  </si>
  <si>
    <t>De 16191€ à 32350€</t>
  </si>
  <si>
    <t>42 ans et un trimestre</t>
  </si>
  <si>
    <t>1964-1965-1966 : 169 trimestres (42 ans et un trimestre)</t>
  </si>
  <si>
    <t>Année de naissance : 1964 - 1965 ou 1966</t>
  </si>
  <si>
    <t>169 trimestres (42 ans et un trimestre)</t>
  </si>
  <si>
    <t>De 32351€ à 44790€</t>
  </si>
  <si>
    <t>42 ans et deux trimestres</t>
  </si>
  <si>
    <t>1967-1968-1969 : 170 trimestres (42 ans et deux trimestres)</t>
  </si>
  <si>
    <t>Année de naissance : 1967 - 1968 ou 1969</t>
  </si>
  <si>
    <t>170 trimestres (42 ans et deux trimestres)</t>
  </si>
  <si>
    <t>Perte annuelle de pension au préjudice de l'</t>
  </si>
  <si>
    <t xml:space="preserve"> :</t>
  </si>
  <si>
    <t>De 44791€ à 64560€</t>
  </si>
  <si>
    <t>COTISATION CAVEC</t>
  </si>
  <si>
    <t>COTISATION RU</t>
  </si>
  <si>
    <t>PRESTATION CAVEC</t>
  </si>
  <si>
    <t>42 ans et trois trimestres</t>
  </si>
  <si>
    <t>1970-1971-1972 : 171 trimestres (42 ans et trois trimestres)</t>
  </si>
  <si>
    <t>Année de naissance : 1970 - 1971 ou 1972</t>
  </si>
  <si>
    <t>171 trimestres (42 ans et trois trimestres)</t>
  </si>
  <si>
    <t>De 64561€ à 79040€</t>
  </si>
  <si>
    <t>43 ans</t>
  </si>
  <si>
    <t>A partir de 1973 : 172 trimestres (43 ans).</t>
  </si>
  <si>
    <t>Année de naissance : à partir de 1973</t>
  </si>
  <si>
    <t>172 trimestres (43 ans).</t>
  </si>
  <si>
    <t xml:space="preserve">Pension totale obenue (base + complémentaire) à la  </t>
  </si>
  <si>
    <t xml:space="preserve">pour </t>
  </si>
  <si>
    <t>de cotisations :</t>
  </si>
  <si>
    <t>De 79041€ à 94850€</t>
  </si>
  <si>
    <t xml:space="preserve">Taux de cotisation global </t>
  </si>
  <si>
    <t>Taux de cotisation global au régime universel</t>
  </si>
  <si>
    <t>De 94851 € à 132780€</t>
  </si>
  <si>
    <t>Résultats dans le cadre du projet de Régime Universel pour le même revenu</t>
  </si>
  <si>
    <t>au-delà de : 132780€</t>
  </si>
  <si>
    <t xml:space="preserve">diminution du taux de cotisation de : </t>
  </si>
  <si>
    <t>augmentation du taux de cotisation au Régime Universel de :</t>
  </si>
  <si>
    <t>cotisation plafonnée sur 1 P.A.S.S.</t>
  </si>
  <si>
    <t>X</t>
  </si>
  <si>
    <t>Vous pouvez opter pour la classe immédiatement supérieure à celle qui correspond à votre tranche de revenus libéraux professionnels et ainsi obtenir plus de points. Cette option est reconduite tacitement chaque année. Sur demande, l’affilié peut y renoncer avant le 28 février de chaque année relative à la prise d’effet.</t>
  </si>
  <si>
    <t>Cotisation totale plafonnée créatrice de droits</t>
  </si>
  <si>
    <t>+</t>
  </si>
  <si>
    <t>Pas de cotisation au second plafond (revenu net inférieur au 1er plafond)</t>
  </si>
  <si>
    <t>Pour un euro cotisé</t>
  </si>
  <si>
    <t>Cotisation déplafonnée non créatrice de droits</t>
  </si>
  <si>
    <t xml:space="preserve">  Cotisation totale annuelle :</t>
  </si>
  <si>
    <t xml:space="preserve">Pension obtenue pour un €uro cotisé à la </t>
  </si>
  <si>
    <t>Pension obtenue pour un €uro cotisé au régime universel proposé</t>
  </si>
  <si>
    <t>POINTS ACQUIS  chaque année :</t>
  </si>
  <si>
    <t>:</t>
  </si>
  <si>
    <t>POINTS ACQUIS durant la carrière :</t>
  </si>
  <si>
    <t xml:space="preserve">POUR 1 euro cotisé, la pension au Régime Universel sera inférieure par rapport à celle servie par la </t>
  </si>
  <si>
    <t>Pension annuelle globale telle que prévue au régime universel :</t>
  </si>
  <si>
    <t>.</t>
  </si>
  <si>
    <t xml:space="preserve">POUR 1 euro cotisé, la pension obtenue au régime Universel, serait supérieure à celle obtenue à la </t>
  </si>
  <si>
    <t>de :</t>
  </si>
  <si>
    <t xml:space="preserve">Comparaisons Régime </t>
  </si>
  <si>
    <t>et Régime Universel pour un même revenu de</t>
  </si>
  <si>
    <t>Régime Universel</t>
  </si>
  <si>
    <t>cotisation plafonnée ENTRE 2 ET 3 P.A.S.S.au taux de  10,13% :</t>
  </si>
  <si>
    <r>
      <t xml:space="preserve">COTISATION GLOBALE </t>
    </r>
    <r>
      <rPr>
        <b/>
        <i/>
        <sz val="16"/>
        <color theme="4" tint="-0.249977111117893"/>
        <rFont val="Arial Nova"/>
        <family val="2"/>
      </rPr>
      <t>(base et complémentaire)</t>
    </r>
  </si>
  <si>
    <t xml:space="preserve">Cotisation au régime Universel </t>
  </si>
  <si>
    <t>Taux de cotisation global</t>
  </si>
  <si>
    <t>multiplié par 3) soit :</t>
  </si>
  <si>
    <t>Pension  annuelle totale</t>
  </si>
  <si>
    <r>
      <t xml:space="preserve">Pension annuelle  </t>
    </r>
    <r>
      <rPr>
        <b/>
        <i/>
        <sz val="12"/>
        <color theme="5" tint="-0.249977111117893"/>
        <rFont val="Arial Black"/>
        <family val="2"/>
      </rPr>
      <t>(**)</t>
    </r>
  </si>
  <si>
    <t>Pension obtenue pour un €uro cotisé</t>
  </si>
  <si>
    <t>Depuis le 1er janvier 2019, la valeur du point est de :</t>
  </si>
  <si>
    <t>ZONE DE CALCUL COMPARATIFS</t>
  </si>
  <si>
    <t>Taux de remplacement</t>
  </si>
  <si>
    <t>Pension obtenue après 42 années de cotisation :</t>
  </si>
  <si>
    <t>Diminution de la cotisation au bénéfice de l'</t>
  </si>
  <si>
    <t>Augmentation de la cotisation annuelle au préjudice de l'</t>
  </si>
  <si>
    <t>Diminution du taux de cotisation de</t>
  </si>
  <si>
    <t>Augmentation du taux de cotisation au Régime Universel de</t>
  </si>
  <si>
    <t>Part des cotisations à la retraite de base C.N.B.F.  réservée à la solidarité Nationale :</t>
  </si>
  <si>
    <t>Par tranche de 1.000  euros cotisés au Régime Universel, la perte de pension sera de :</t>
  </si>
  <si>
    <t>Par tranche de 1.000  euros cotisés au Régime Universel, le gain de pension sera de :</t>
  </si>
  <si>
    <t>Pour 1 euro cotisé la pension au Régime Universel est inférieure de</t>
  </si>
  <si>
    <t>Pour 1 euro cotisé, la pension obtenue serait supérieur de :</t>
  </si>
  <si>
    <t>Le taux de remplacement par rapport au revenu d'activité baissera de  :</t>
  </si>
  <si>
    <t>compensation démographique cnavpl</t>
  </si>
  <si>
    <t>nombre de cotisants</t>
  </si>
  <si>
    <t>PAR COTISANT</t>
  </si>
  <si>
    <r>
      <t xml:space="preserve">Part des cotisations de base réservée à la solidarité Nationale, payée par la CNAVPL </t>
    </r>
    <r>
      <rPr>
        <b/>
        <i/>
        <sz val="17"/>
        <color theme="4" tint="-0.249977111117893"/>
        <rFont val="Arial Nova"/>
        <family val="2"/>
      </rPr>
      <t>(moyenne annuelle par cotisant)</t>
    </r>
    <r>
      <rPr>
        <b/>
        <sz val="17"/>
        <color theme="4" tint="-0.249977111117893"/>
        <rFont val="Arial Nova"/>
        <family val="2"/>
      </rPr>
      <t xml:space="preserve"> :</t>
    </r>
  </si>
  <si>
    <t>SECTEUR</t>
  </si>
  <si>
    <t>COMPLEMENTAIRE ET ASV</t>
  </si>
  <si>
    <t>RÉGIME COMPLÉMENTAIRE</t>
  </si>
  <si>
    <t>Cotisation maximale : 13 900 €.</t>
  </si>
  <si>
    <t>Revenus nets d'activité indépendante 2017 dans la limite de 141 834 € (3,5 PASS)</t>
  </si>
  <si>
    <r>
      <t xml:space="preserve">Pour 2019 : 1 point par tranche de revenu de </t>
    </r>
    <r>
      <rPr>
        <b/>
        <sz val="12"/>
        <color theme="1"/>
        <rFont val="Calibri"/>
        <family val="2"/>
        <scheme val="minor"/>
      </rPr>
      <t>14 183 €</t>
    </r>
    <r>
      <rPr>
        <sz val="12"/>
        <color theme="1"/>
        <rFont val="Arial"/>
        <family val="2"/>
      </rPr>
      <t>, 10 points maximum</t>
    </r>
  </si>
  <si>
    <t>1 POINT</t>
  </si>
  <si>
    <t>10 POINTS MAXI</t>
  </si>
  <si>
    <t>cotisation :</t>
  </si>
  <si>
    <t>Points obtenus</t>
  </si>
  <si>
    <t>RÉGIME ASV</t>
  </si>
  <si>
    <t xml:space="preserve">COTISATIONS </t>
  </si>
  <si>
    <t>Calcul des points ASV ( forfaitaire 27)</t>
  </si>
  <si>
    <t>Part forfaitaire :</t>
  </si>
  <si>
    <t>Part ajustement :</t>
  </si>
  <si>
    <t>cotisation maxi  ASV</t>
  </si>
  <si>
    <t>Pour 2019 : 27 points + 1 point par tranche de 7 828,70 € de revenus, 9 points maximum</t>
  </si>
  <si>
    <t>SECTEUR 1</t>
  </si>
  <si>
    <t>Part de revenu pour acquerir des points supplémentaires</t>
  </si>
  <si>
    <t>- secteur 2</t>
  </si>
  <si>
    <t>cotis maxi ASV Sect 1</t>
  </si>
  <si>
    <t>PLAFOND revenus supplémentaires</t>
  </si>
  <si>
    <t>POINTS forfaitaires</t>
  </si>
  <si>
    <t>Valeur du point ASV</t>
  </si>
  <si>
    <t>POINTS ajustement</t>
  </si>
  <si>
    <t>cotis maxi ASV Sect 2</t>
  </si>
  <si>
    <t>Calcul de la pension pour  1 Année</t>
  </si>
  <si>
    <t>Synthèse des comparaisons entre régime C.A.V.E.C et le Régime Universel pour un même revenu de</t>
  </si>
  <si>
    <t xml:space="preserve">Cotisation totale </t>
  </si>
  <si>
    <t>POINTS total acquis</t>
  </si>
  <si>
    <t>zone de calcul, ne pas modifier</t>
  </si>
  <si>
    <t>PENSION u regime universel calcul</t>
  </si>
  <si>
    <t>données de controle</t>
  </si>
  <si>
    <t>de 1 € à 41.674 €</t>
  </si>
  <si>
    <t>41.675 à 83.348 €</t>
  </si>
  <si>
    <t>83.349 à 125.022 €</t>
  </si>
  <si>
    <t>125.023 à 166.696 €</t>
  </si>
  <si>
    <t>C1</t>
  </si>
  <si>
    <t>C2</t>
  </si>
  <si>
    <t>C3</t>
  </si>
  <si>
    <t>C4</t>
  </si>
  <si>
    <r>
      <t>·</t>
    </r>
    <r>
      <rPr>
        <sz val="7"/>
        <color rgb="FF333333"/>
        <rFont val="Times New Roman"/>
        <family val="1"/>
      </rPr>
      <t xml:space="preserve">      </t>
    </r>
    <r>
      <rPr>
        <b/>
        <sz val="15.5"/>
        <color rgb="FF333333"/>
        <rFont val="Open_Sans"/>
      </rPr>
      <t>Né à partir de 1973 : 172 trimestres</t>
    </r>
  </si>
  <si>
    <r>
      <t>·</t>
    </r>
    <r>
      <rPr>
        <sz val="7"/>
        <color rgb="FF333333"/>
        <rFont val="Times New Roman"/>
        <family val="1"/>
      </rPr>
      <t xml:space="preserve">      </t>
    </r>
    <r>
      <rPr>
        <b/>
        <sz val="15.5"/>
        <color rgb="FF333333"/>
        <rFont val="Open_Sans"/>
      </rPr>
      <t>Né à partir de 1970 : 171 trimestres</t>
    </r>
  </si>
  <si>
    <r>
      <t>·</t>
    </r>
    <r>
      <rPr>
        <sz val="7"/>
        <color rgb="FF333333"/>
        <rFont val="Times New Roman"/>
        <family val="1"/>
      </rPr>
      <t xml:space="preserve">      </t>
    </r>
    <r>
      <rPr>
        <b/>
        <sz val="15.5"/>
        <color rgb="FF333333"/>
        <rFont val="Open_Sans"/>
      </rPr>
      <t>Né à partir de 1967 : 170 trimestres</t>
    </r>
  </si>
  <si>
    <r>
      <t>·</t>
    </r>
    <r>
      <rPr>
        <sz val="7"/>
        <color rgb="FF333333"/>
        <rFont val="Times New Roman"/>
        <family val="1"/>
      </rPr>
      <t xml:space="preserve">      </t>
    </r>
    <r>
      <rPr>
        <b/>
        <sz val="15.5"/>
        <color rgb="FF333333"/>
        <rFont val="Open_Sans"/>
      </rPr>
      <t>Né à partir de 1964 : 169 trimestres</t>
    </r>
  </si>
  <si>
    <r>
      <t>·</t>
    </r>
    <r>
      <rPr>
        <sz val="7"/>
        <color rgb="FF333333"/>
        <rFont val="Times New Roman"/>
        <family val="1"/>
      </rPr>
      <t xml:space="preserve">      </t>
    </r>
    <r>
      <rPr>
        <b/>
        <sz val="15.5"/>
        <color rgb="FF333333"/>
        <rFont val="Open_Sans"/>
      </rPr>
      <t>Né à partir de 1961 : 168 trimestres</t>
    </r>
  </si>
  <si>
    <r>
      <t>·</t>
    </r>
    <r>
      <rPr>
        <sz val="7"/>
        <color rgb="FF333333"/>
        <rFont val="Times New Roman"/>
        <family val="1"/>
      </rPr>
      <t xml:space="preserve">      </t>
    </r>
    <r>
      <rPr>
        <b/>
        <sz val="15.5"/>
        <color rgb="FF333333"/>
        <rFont val="Open_Sans"/>
      </rPr>
      <t>Né à partir de 1958 : 167 trimestres</t>
    </r>
  </si>
  <si>
    <r>
      <t>·</t>
    </r>
    <r>
      <rPr>
        <sz val="7"/>
        <color rgb="FF333333"/>
        <rFont val="Times New Roman"/>
        <family val="1"/>
      </rPr>
      <t xml:space="preserve">      </t>
    </r>
    <r>
      <rPr>
        <b/>
        <sz val="15.5"/>
        <color rgb="FF333333"/>
        <rFont val="Open_Sans"/>
      </rPr>
      <t>Né en 1956 : 166 trimestres</t>
    </r>
  </si>
  <si>
    <r>
      <t>·</t>
    </r>
    <r>
      <rPr>
        <sz val="7"/>
        <color rgb="FF333333"/>
        <rFont val="Times New Roman"/>
        <family val="1"/>
      </rPr>
      <t xml:space="preserve">      </t>
    </r>
    <r>
      <rPr>
        <b/>
        <sz val="15.5"/>
        <color rgb="FF333333"/>
        <rFont val="Open_Sans"/>
      </rPr>
      <t>Né en 1955 : 166 trimestres</t>
    </r>
  </si>
  <si>
    <r>
      <t>·</t>
    </r>
    <r>
      <rPr>
        <sz val="7"/>
        <color rgb="FF333333"/>
        <rFont val="Times New Roman"/>
        <family val="1"/>
      </rPr>
      <t xml:space="preserve">      </t>
    </r>
    <r>
      <rPr>
        <b/>
        <sz val="15.5"/>
        <color rgb="FF333333"/>
        <rFont val="Open_Sans"/>
      </rPr>
      <t>Né en 1954 : 165 trimestres</t>
    </r>
  </si>
  <si>
    <r>
      <t>·</t>
    </r>
    <r>
      <rPr>
        <sz val="7"/>
        <color rgb="FF333333"/>
        <rFont val="Times New Roman"/>
        <family val="1"/>
      </rPr>
      <t xml:space="preserve">      </t>
    </r>
    <r>
      <rPr>
        <b/>
        <sz val="15.5"/>
        <color rgb="FF333333"/>
        <rFont val="Open_Sans"/>
      </rPr>
      <t>Né en 1953 : 165 trimestres</t>
    </r>
  </si>
  <si>
    <r>
      <t>·</t>
    </r>
    <r>
      <rPr>
        <sz val="7"/>
        <color rgb="FF333333"/>
        <rFont val="Times New Roman"/>
        <family val="1"/>
      </rPr>
      <t xml:space="preserve">      </t>
    </r>
    <r>
      <rPr>
        <b/>
        <sz val="15.5"/>
        <color rgb="FF333333"/>
        <rFont val="Open_Sans"/>
      </rPr>
      <t>Né en 1952 : 164 trimestres</t>
    </r>
  </si>
  <si>
    <r>
      <t>·</t>
    </r>
    <r>
      <rPr>
        <sz val="7"/>
        <color rgb="FF333333"/>
        <rFont val="Times New Roman"/>
        <family val="1"/>
      </rPr>
      <t xml:space="preserve">      </t>
    </r>
    <r>
      <rPr>
        <b/>
        <sz val="15.5"/>
        <color rgb="FF333333"/>
        <rFont val="Open_Sans"/>
      </rPr>
      <t>Né en 1951 : 163 trimestres</t>
    </r>
  </si>
  <si>
    <r>
      <t>·</t>
    </r>
    <r>
      <rPr>
        <sz val="7"/>
        <color rgb="FF333333"/>
        <rFont val="Times New Roman"/>
        <family val="1"/>
      </rPr>
      <t xml:space="preserve">      </t>
    </r>
    <r>
      <rPr>
        <b/>
        <sz val="15.5"/>
        <color rgb="FF333333"/>
        <rFont val="Open_Sans"/>
      </rPr>
      <t>Né en 1950 : 162 trimestres</t>
    </r>
  </si>
  <si>
    <r>
      <t>·</t>
    </r>
    <r>
      <rPr>
        <sz val="7"/>
        <color rgb="FF333333"/>
        <rFont val="Times New Roman"/>
        <family val="1"/>
      </rPr>
      <t xml:space="preserve">      </t>
    </r>
    <r>
      <rPr>
        <b/>
        <sz val="15.5"/>
        <color rgb="FF333333"/>
        <rFont val="Open_Sans"/>
      </rPr>
      <t>Né en 1949 : 161 trimestres</t>
    </r>
  </si>
  <si>
    <t>1er Janvier 2020</t>
  </si>
  <si>
    <t>Valeur du point depuis le  1er Janvier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</si>
</sst>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0\ &quot;€&quot;;[Red]\-#,##0\ &quot;€&quot;"/>
    <numFmt numFmtId="44" formatCode="_-* #,##0.00\ &quot;€&quot;_-;\-* #,##0.00\ &quot;€&quot;_-;_-* &quot;-&quot;??\ &quot;€&quot;_-;_-@_-"/>
    <numFmt numFmtId="43" formatCode="_-* #,##0.00_-;\-* #,##0.00_-;_-* &quot;-&quot;??_-;_-@_-"/>
    <numFmt numFmtId="164" formatCode="_(&quot;€&quot;* #,##0.00_);_(&quot;€&quot;* \(#,##0.00\);_(&quot;€&quot;* &quot;-&quot;??_);_(@_)"/>
    <numFmt numFmtId="165" formatCode="#,##0.00\ &quot;€&quot;"/>
    <numFmt numFmtId="166" formatCode="#,##0\ &quot;€&quot;"/>
    <numFmt numFmtId="167" formatCode="_-* #,##0\ &quot;€&quot;_-;\-* #,##0\ &quot;€&quot;_-;_-* &quot;-&quot;??\ &quot;€&quot;_-;_-@_-"/>
    <numFmt numFmtId="168" formatCode="_(* #,##0.00_);_(* \(#,##0.00\);_(* &quot;-&quot;??_);_(@_)"/>
    <numFmt numFmtId="169" formatCode="_(* #,##0_);_(* \(#,##0\);_(* &quot;-&quot;??_);_(@_)"/>
    <numFmt numFmtId="170" formatCode="0.0"/>
    <numFmt numFmtId="171" formatCode="&quot;€&quot;#,##0_);[Red]\(&quot;€&quot;#,##0\)"/>
    <numFmt numFmtId="172" formatCode="_(&quot;€&quot;* #,##0_);_(&quot;€&quot;* \(#,##0\);_(&quot;€&quot;* &quot;-&quot;??_);_(@_)"/>
    <numFmt numFmtId="173" formatCode="_-* #,##0.000\ &quot;€&quot;_-;\-* #,##0.000\ &quot;€&quot;_-;_-* &quot;-&quot;??\ &quot;€&quot;_-;_-@_-"/>
    <numFmt numFmtId="174" formatCode="_-* #,##0.0\ &quot;€&quot;_-;\-* #,##0.0\ &quot;€&quot;_-;_-* &quot;-&quot;???\ &quot;€&quot;_-;_-@_-"/>
    <numFmt numFmtId="175" formatCode="[$-40C]d\ mmmm\ yyyy;@"/>
    <numFmt numFmtId="176" formatCode="_-* #,##0_-;\-* #,##0_-;_-* &quot;-&quot;??_-;_-@_-"/>
    <numFmt numFmtId="177" formatCode="_-* #,##0.0000\ &quot;€&quot;_-;\-* #,##0.0000\ &quot;€&quot;_-;_-* &quot;-&quot;??\ &quot;€&quot;_-;_-@_-"/>
    <numFmt numFmtId="178" formatCode="_-* #,##0.0\ &quot;€&quot;_-;\-* #,##0.0\ &quot;€&quot;_-;_-* &quot;-&quot;??\ &quot;€&quot;_-;_-@_-"/>
    <numFmt numFmtId="179" formatCode="_-* #,##0.0\ &quot;€&quot;_-;\-* #,##0.0\ &quot;€&quot;_-;_-* &quot;-&quot;?\ &quot;€&quot;_-;_-@_-"/>
    <numFmt numFmtId="180" formatCode="0.0%"/>
  </numFmts>
  <fonts count="157">
    <font>
      <sz val="12"/>
      <color theme="1"/>
      <name val="Arial"/>
      <family val="2"/>
    </font>
    <font>
      <sz val="12"/>
      <color theme="1"/>
      <name val="Arial"/>
      <family val="2"/>
    </font>
    <font>
      <b/>
      <sz val="12"/>
      <color theme="1"/>
      <name val="Arial"/>
      <family val="2"/>
    </font>
    <font>
      <sz val="11"/>
      <color theme="1"/>
      <name val="Calibri"/>
      <family val="2"/>
      <scheme val="minor"/>
    </font>
    <font>
      <sz val="28"/>
      <color theme="4" tint="-0.499984740745262"/>
      <name val="Arial Black"/>
      <family val="2"/>
    </font>
    <font>
      <sz val="11"/>
      <color theme="1"/>
      <name val="Arial Nova"/>
      <family val="2"/>
    </font>
    <font>
      <b/>
      <sz val="26"/>
      <color theme="1"/>
      <name val="Arial Black"/>
      <family val="2"/>
    </font>
    <font>
      <b/>
      <sz val="20"/>
      <color theme="8" tint="-0.249977111117893"/>
      <name val="Arial Rounded MT Bold"/>
      <family val="2"/>
    </font>
    <font>
      <b/>
      <sz val="16"/>
      <color theme="1"/>
      <name val="Arial Black"/>
      <family val="2"/>
    </font>
    <font>
      <b/>
      <sz val="24"/>
      <color theme="8" tint="-0.249977111117893"/>
      <name val="Arial Rounded MT Bold"/>
      <family val="2"/>
    </font>
    <font>
      <b/>
      <sz val="14"/>
      <color theme="1"/>
      <name val="Arial Black"/>
      <family val="2"/>
    </font>
    <font>
      <b/>
      <sz val="10"/>
      <color theme="1"/>
      <name val="Arial Black"/>
      <family val="2"/>
    </font>
    <font>
      <b/>
      <sz val="20"/>
      <color theme="1"/>
      <name val="Arial Black"/>
      <family val="2"/>
    </font>
    <font>
      <b/>
      <sz val="18"/>
      <color theme="1"/>
      <name val="Arial Black"/>
      <family val="2"/>
    </font>
    <font>
      <sz val="18"/>
      <color theme="1"/>
      <name val="Arial Black"/>
      <family val="2"/>
    </font>
    <font>
      <sz val="16"/>
      <color theme="8" tint="-0.249977111117893"/>
      <name val="Arial Rounded MT Bold"/>
      <family val="2"/>
    </font>
    <font>
      <b/>
      <sz val="9"/>
      <color theme="1"/>
      <name val="Arial Black"/>
      <family val="2"/>
    </font>
    <font>
      <b/>
      <sz val="16"/>
      <color rgb="FFFF0000"/>
      <name val="Arial Rounded MT Bold"/>
      <family val="2"/>
    </font>
    <font>
      <b/>
      <sz val="16"/>
      <color theme="1"/>
      <name val="Arial Nova"/>
      <family val="2"/>
    </font>
    <font>
      <b/>
      <sz val="16"/>
      <color theme="1"/>
      <name val="Calibri"/>
      <family val="2"/>
      <scheme val="minor"/>
    </font>
    <font>
      <b/>
      <sz val="18"/>
      <color theme="1"/>
      <name val="Calibri"/>
      <family val="2"/>
      <scheme val="minor"/>
    </font>
    <font>
      <b/>
      <sz val="14"/>
      <color theme="4" tint="-0.249977111117893"/>
      <name val="Arial Narrow"/>
      <family val="2"/>
    </font>
    <font>
      <b/>
      <sz val="12"/>
      <color theme="1"/>
      <name val="Arial Black"/>
      <family val="2"/>
    </font>
    <font>
      <b/>
      <sz val="22"/>
      <color theme="1"/>
      <name val="Arial Black"/>
      <family val="2"/>
    </font>
    <font>
      <b/>
      <sz val="36"/>
      <color rgb="FFFF0000"/>
      <name val="Arial Black"/>
      <family val="2"/>
    </font>
    <font>
      <b/>
      <sz val="16"/>
      <color rgb="FFFF0000"/>
      <name val="Arial Narrow"/>
      <family val="2"/>
    </font>
    <font>
      <b/>
      <sz val="14"/>
      <color rgb="FFFF0000"/>
      <name val="Arial"/>
      <family val="2"/>
    </font>
    <font>
      <b/>
      <sz val="16"/>
      <color theme="4" tint="-0.249977111117893"/>
      <name val="Arial Narrow"/>
      <family val="2"/>
    </font>
    <font>
      <b/>
      <i/>
      <sz val="16"/>
      <color theme="4" tint="-0.249977111117893"/>
      <name val="Arial Narrow"/>
      <family val="2"/>
    </font>
    <font>
      <b/>
      <sz val="18"/>
      <color theme="4" tint="-0.249977111117893"/>
      <name val="Arial Narrow"/>
      <family val="2"/>
    </font>
    <font>
      <b/>
      <i/>
      <sz val="14"/>
      <color theme="4" tint="-0.499984740745262"/>
      <name val="Arial"/>
      <family val="2"/>
    </font>
    <font>
      <b/>
      <sz val="14"/>
      <color theme="1"/>
      <name val="Calibri"/>
      <family val="2"/>
      <scheme val="minor"/>
    </font>
    <font>
      <b/>
      <sz val="18"/>
      <color rgb="FFFF0000"/>
      <name val="Arial Black"/>
      <family val="2"/>
    </font>
    <font>
      <sz val="11"/>
      <color theme="4" tint="-0.499984740745262"/>
      <name val="Calibri"/>
      <family val="2"/>
      <scheme val="minor"/>
    </font>
    <font>
      <b/>
      <sz val="12"/>
      <color theme="1"/>
      <name val="Arial Narrow"/>
      <family val="2"/>
    </font>
    <font>
      <b/>
      <sz val="20"/>
      <color rgb="FFFF0000"/>
      <name val="Calibri"/>
      <family val="2"/>
      <scheme val="minor"/>
    </font>
    <font>
      <b/>
      <sz val="16"/>
      <color rgb="FFFF0000"/>
      <name val="Arial Black"/>
      <family val="2"/>
    </font>
    <font>
      <sz val="16"/>
      <color rgb="FFFF0000"/>
      <name val="Arial"/>
      <family val="2"/>
    </font>
    <font>
      <b/>
      <sz val="20"/>
      <color theme="4" tint="-0.249977111117893"/>
      <name val="Arial Black"/>
      <family val="2"/>
    </font>
    <font>
      <b/>
      <sz val="18"/>
      <color theme="4" tint="-0.249977111117893"/>
      <name val="Arial Black"/>
      <family val="2"/>
    </font>
    <font>
      <sz val="14"/>
      <color rgb="FFFF0000"/>
      <name val="Arial Black"/>
      <family val="2"/>
    </font>
    <font>
      <b/>
      <sz val="20"/>
      <color theme="1"/>
      <name val="Calibri"/>
      <family val="2"/>
      <scheme val="minor"/>
    </font>
    <font>
      <b/>
      <sz val="16"/>
      <color theme="4" tint="-0.249977111117893"/>
      <name val="Arial Black"/>
      <family val="2"/>
    </font>
    <font>
      <b/>
      <sz val="18"/>
      <color theme="1"/>
      <name val="Arial"/>
      <family val="2"/>
    </font>
    <font>
      <b/>
      <sz val="48"/>
      <color theme="4" tint="-0.249977111117893"/>
      <name val="Arial Narrow"/>
      <family val="2"/>
    </font>
    <font>
      <b/>
      <sz val="16"/>
      <color theme="4" tint="-0.249977111117893"/>
      <name val="Arial"/>
      <family val="2"/>
    </font>
    <font>
      <b/>
      <sz val="26"/>
      <color theme="4" tint="-0.249977111117893"/>
      <name val="Arial"/>
      <family val="2"/>
    </font>
    <font>
      <b/>
      <sz val="16"/>
      <color theme="4" tint="-0.249977111117893"/>
      <name val="Arial Rounded MT Bold"/>
      <family val="2"/>
    </font>
    <font>
      <b/>
      <sz val="14"/>
      <color theme="4" tint="-0.249977111117893"/>
      <name val="Arial Black"/>
      <family val="2"/>
    </font>
    <font>
      <b/>
      <sz val="14"/>
      <color theme="4" tint="-0.249977111117893"/>
      <name val="Arial"/>
      <family val="2"/>
    </font>
    <font>
      <b/>
      <sz val="14"/>
      <color theme="4" tint="-0.249977111117893"/>
      <name val="Arial Rounded MT Bold"/>
      <family val="2"/>
    </font>
    <font>
      <sz val="16"/>
      <color theme="4" tint="-0.249977111117893"/>
      <name val="Arial Black"/>
      <family val="2"/>
    </font>
    <font>
      <sz val="18"/>
      <color theme="4" tint="-0.249977111117893"/>
      <name val="Arial Black"/>
      <family val="2"/>
    </font>
    <font>
      <sz val="11"/>
      <color rgb="FFFF0000"/>
      <name val="Arial Nova"/>
      <family val="2"/>
    </font>
    <font>
      <sz val="11"/>
      <color theme="4" tint="-0.249977111117893"/>
      <name val="Arial Black"/>
      <family val="2"/>
    </font>
    <font>
      <b/>
      <sz val="11"/>
      <color theme="4" tint="-0.249977111117893"/>
      <name val="Arial Nova"/>
      <family val="2"/>
    </font>
    <font>
      <b/>
      <sz val="12"/>
      <color theme="1"/>
      <name val="Calibri"/>
      <family val="2"/>
      <scheme val="minor"/>
    </font>
    <font>
      <sz val="16"/>
      <color theme="1"/>
      <name val="Arial Black"/>
      <family val="2"/>
    </font>
    <font>
      <vertAlign val="superscript"/>
      <sz val="12"/>
      <color theme="1"/>
      <name val="Arial"/>
      <family val="2"/>
    </font>
    <font>
      <sz val="14"/>
      <color theme="0"/>
      <name val="Arial Black"/>
      <family val="2"/>
    </font>
    <font>
      <sz val="11"/>
      <color theme="0"/>
      <name val="Arial Black"/>
      <family val="2"/>
    </font>
    <font>
      <b/>
      <sz val="11"/>
      <color theme="0"/>
      <name val="Arial Black"/>
      <family val="2"/>
    </font>
    <font>
      <sz val="14"/>
      <color theme="1"/>
      <name val="Arial Black"/>
      <family val="2"/>
    </font>
    <font>
      <b/>
      <sz val="11"/>
      <color theme="1"/>
      <name val="Arial Nova"/>
      <family val="2"/>
    </font>
    <font>
      <b/>
      <sz val="12"/>
      <color theme="1"/>
      <name val="Arial Nova"/>
      <family val="2"/>
    </font>
    <font>
      <b/>
      <sz val="11"/>
      <color theme="1"/>
      <name val="Arial Black"/>
      <family val="2"/>
    </font>
    <font>
      <b/>
      <sz val="20"/>
      <color rgb="FFFF0000"/>
      <name val="Arial Black"/>
      <family val="2"/>
    </font>
    <font>
      <b/>
      <sz val="14"/>
      <color theme="5" tint="-0.249977111117893"/>
      <name val="Arial Narrow"/>
      <family val="2"/>
    </font>
    <font>
      <b/>
      <sz val="10"/>
      <color theme="1"/>
      <name val="Calibri"/>
      <family val="2"/>
      <scheme val="minor"/>
    </font>
    <font>
      <b/>
      <sz val="18"/>
      <color theme="4" tint="-0.249977111117893"/>
      <name val="Arial Rounded MT Bold"/>
      <family val="2"/>
    </font>
    <font>
      <b/>
      <sz val="16"/>
      <color theme="5" tint="-0.249977111117893"/>
      <name val="Arial Nova"/>
      <family val="2"/>
    </font>
    <font>
      <b/>
      <sz val="24"/>
      <color rgb="FFFF0000"/>
      <name val="Calibri"/>
      <family val="2"/>
      <scheme val="minor"/>
    </font>
    <font>
      <b/>
      <sz val="16"/>
      <color theme="5" tint="-0.249977111117893"/>
      <name val="Arial Black"/>
      <family val="2"/>
    </font>
    <font>
      <b/>
      <sz val="16"/>
      <color theme="1"/>
      <name val="Arial"/>
      <family val="2"/>
    </font>
    <font>
      <b/>
      <sz val="24"/>
      <color theme="1"/>
      <name val="Calibri"/>
      <family val="2"/>
      <scheme val="minor"/>
    </font>
    <font>
      <b/>
      <sz val="11"/>
      <color theme="1"/>
      <name val="Calibri"/>
      <family val="2"/>
      <scheme val="minor"/>
    </font>
    <font>
      <sz val="11"/>
      <color rgb="FF2B5273"/>
      <name val="Arial"/>
      <family val="2"/>
    </font>
    <font>
      <b/>
      <sz val="14"/>
      <color theme="5" tint="-0.249977111117893"/>
      <name val="Arial"/>
      <family val="2"/>
    </font>
    <font>
      <sz val="24"/>
      <color theme="1"/>
      <name val="Arial Black"/>
      <family val="2"/>
    </font>
    <font>
      <sz val="24"/>
      <color theme="1"/>
      <name val="Calibri"/>
      <family val="2"/>
      <scheme val="minor"/>
    </font>
    <font>
      <sz val="14"/>
      <color theme="1"/>
      <name val="Arial"/>
      <family val="2"/>
    </font>
    <font>
      <b/>
      <sz val="18"/>
      <color theme="9" tint="-0.249977111117893"/>
      <name val="Arial Rounded MT Bold"/>
      <family val="2"/>
    </font>
    <font>
      <b/>
      <i/>
      <sz val="14"/>
      <color theme="9" tint="-0.249977111117893"/>
      <name val="Arial Rounded MT Bold"/>
      <family val="2"/>
    </font>
    <font>
      <sz val="18"/>
      <color theme="1"/>
      <name val="Calibri"/>
      <family val="2"/>
      <scheme val="minor"/>
    </font>
    <font>
      <b/>
      <sz val="20"/>
      <color rgb="FF77B6E8"/>
      <name val="Arial Black"/>
      <family val="2"/>
    </font>
    <font>
      <b/>
      <sz val="18"/>
      <color theme="4" tint="-0.249977111117893"/>
      <name val="Calibri"/>
      <family val="2"/>
      <scheme val="minor"/>
    </font>
    <font>
      <sz val="12"/>
      <color theme="1"/>
      <name val="Calibri"/>
      <family val="2"/>
      <scheme val="minor"/>
    </font>
    <font>
      <b/>
      <sz val="22"/>
      <color theme="4" tint="-0.249977111117893"/>
      <name val="Arial Black"/>
      <family val="2"/>
    </font>
    <font>
      <b/>
      <sz val="24"/>
      <color theme="4" tint="-0.249977111117893"/>
      <name val="Arial Black"/>
      <family val="2"/>
    </font>
    <font>
      <sz val="24"/>
      <color rgb="FFFF0000"/>
      <name val="Arial Black"/>
      <family val="2"/>
    </font>
    <font>
      <b/>
      <sz val="28"/>
      <color theme="4" tint="-0.249977111117893"/>
      <name val="Calibri"/>
      <family val="2"/>
      <scheme val="minor"/>
    </font>
    <font>
      <b/>
      <sz val="24"/>
      <color theme="9" tint="-0.249977111117893"/>
      <name val="Arial Nova"/>
      <family val="2"/>
    </font>
    <font>
      <b/>
      <sz val="20"/>
      <color theme="9" tint="-0.249977111117893"/>
      <name val="Arial Nova"/>
      <family val="2"/>
    </font>
    <font>
      <b/>
      <i/>
      <sz val="20"/>
      <color theme="9" tint="-0.249977111117893"/>
      <name val="Arial Nova"/>
      <family val="2"/>
    </font>
    <font>
      <b/>
      <sz val="14"/>
      <color theme="5" tint="-0.249977111117893"/>
      <name val="Arial Nova"/>
      <family val="2"/>
    </font>
    <font>
      <b/>
      <sz val="11"/>
      <color theme="5" tint="-0.249977111117893"/>
      <name val="Arial Black"/>
      <family val="2"/>
    </font>
    <font>
      <b/>
      <sz val="20"/>
      <color theme="9" tint="-0.249977111117893"/>
      <name val="Arial Black"/>
      <family val="2"/>
    </font>
    <font>
      <b/>
      <sz val="6"/>
      <color theme="1"/>
      <name val="Arial Nova"/>
      <family val="2"/>
    </font>
    <font>
      <b/>
      <sz val="11"/>
      <color rgb="FFFF0000"/>
      <name val="Arial Black"/>
      <family val="2"/>
    </font>
    <font>
      <b/>
      <sz val="20"/>
      <color theme="8" tint="-0.249977111117893"/>
      <name val="Arial Black"/>
      <family val="2"/>
    </font>
    <font>
      <b/>
      <sz val="22"/>
      <color theme="1"/>
      <name val="Calibri"/>
      <family val="2"/>
      <scheme val="minor"/>
    </font>
    <font>
      <b/>
      <sz val="20"/>
      <color theme="1"/>
      <name val="Arial Narrow"/>
      <family val="2"/>
    </font>
    <font>
      <b/>
      <sz val="18"/>
      <color theme="1"/>
      <name val="Arial Nova"/>
      <family val="2"/>
    </font>
    <font>
      <u/>
      <sz val="11"/>
      <color theme="10"/>
      <name val="Calibri"/>
      <family val="2"/>
      <scheme val="minor"/>
    </font>
    <font>
      <b/>
      <sz val="20"/>
      <color theme="4" tint="-0.249977111117893"/>
      <name val="Arial Nova"/>
      <family val="2"/>
    </font>
    <font>
      <b/>
      <sz val="20"/>
      <color theme="8" tint="-0.249977111117893"/>
      <name val="Arial Nova"/>
      <family val="2"/>
    </font>
    <font>
      <b/>
      <sz val="22"/>
      <color theme="9" tint="-0.249977111117893"/>
      <name val="Arial Black"/>
      <family val="2"/>
    </font>
    <font>
      <b/>
      <sz val="16"/>
      <color theme="4" tint="-0.249977111117893"/>
      <name val="Arial Nova"/>
      <family val="2"/>
    </font>
    <font>
      <b/>
      <sz val="16"/>
      <color theme="9" tint="-0.249977111117893"/>
      <name val="Arial Black"/>
      <family val="2"/>
    </font>
    <font>
      <b/>
      <sz val="16"/>
      <color theme="9" tint="-0.499984740745262"/>
      <name val="Arial Black"/>
      <family val="2"/>
    </font>
    <font>
      <b/>
      <sz val="18"/>
      <color theme="9" tint="-0.499984740745262"/>
      <name val="Arial Black"/>
      <family val="2"/>
    </font>
    <font>
      <b/>
      <sz val="16"/>
      <color theme="4" tint="-0.249977111117893"/>
      <name val="Calibri"/>
      <family val="2"/>
      <scheme val="minor"/>
    </font>
    <font>
      <b/>
      <sz val="18"/>
      <color theme="5" tint="-0.249977111117893"/>
      <name val="Calibri"/>
      <family val="2"/>
      <scheme val="minor"/>
    </font>
    <font>
      <b/>
      <sz val="20"/>
      <color theme="5" tint="-0.249977111117893"/>
      <name val="Arial Black"/>
      <family val="2"/>
    </font>
    <font>
      <b/>
      <sz val="18"/>
      <color theme="5" tint="-0.249977111117893"/>
      <name val="Arial Black"/>
      <family val="2"/>
    </font>
    <font>
      <b/>
      <sz val="20"/>
      <color theme="5" tint="-0.249977111117893"/>
      <name val="Arial Narrow"/>
      <family val="2"/>
    </font>
    <font>
      <b/>
      <sz val="14"/>
      <color rgb="FFFF0000"/>
      <name val="Arial Black"/>
      <family val="2"/>
    </font>
    <font>
      <b/>
      <sz val="28"/>
      <color theme="5" tint="-0.249977111117893"/>
      <name val="Arial Black"/>
      <family val="2"/>
    </font>
    <font>
      <b/>
      <sz val="14"/>
      <color theme="5" tint="-0.249977111117893"/>
      <name val="Calibri"/>
      <family val="2"/>
      <scheme val="minor"/>
    </font>
    <font>
      <b/>
      <sz val="14"/>
      <color theme="5" tint="-0.249977111117893"/>
      <name val="Arial Black"/>
      <family val="2"/>
    </font>
    <font>
      <b/>
      <sz val="12"/>
      <color theme="5" tint="-0.249977111117893"/>
      <name val="Calibri"/>
      <family val="2"/>
      <scheme val="minor"/>
    </font>
    <font>
      <b/>
      <sz val="18"/>
      <color theme="5" tint="-0.249977111117893"/>
      <name val="Arial Nova"/>
      <family val="2"/>
    </font>
    <font>
      <sz val="14"/>
      <color theme="1"/>
      <name val="Calibri"/>
      <family val="2"/>
      <scheme val="minor"/>
    </font>
    <font>
      <b/>
      <sz val="14"/>
      <color rgb="FFFF0000"/>
      <name val="Calibri"/>
      <family val="2"/>
      <scheme val="minor"/>
    </font>
    <font>
      <b/>
      <sz val="18"/>
      <color theme="4" tint="-0.499984740745262"/>
      <name val="Arial Black"/>
      <family val="2"/>
    </font>
    <font>
      <b/>
      <sz val="16"/>
      <name val="Arial Black"/>
      <family val="2"/>
    </font>
    <font>
      <sz val="16"/>
      <color theme="1"/>
      <name val="Calibri"/>
      <family val="2"/>
      <scheme val="minor"/>
    </font>
    <font>
      <b/>
      <i/>
      <sz val="16"/>
      <color theme="4" tint="-0.249977111117893"/>
      <name val="Arial Nova"/>
      <family val="2"/>
    </font>
    <font>
      <b/>
      <sz val="22"/>
      <color theme="4" tint="-0.249977111117893"/>
      <name val="Arial Nova"/>
      <family val="2"/>
    </font>
    <font>
      <b/>
      <i/>
      <sz val="12"/>
      <color theme="5" tint="-0.249977111117893"/>
      <name val="Arial Black"/>
      <family val="2"/>
    </font>
    <font>
      <b/>
      <sz val="18"/>
      <color theme="4" tint="-0.249977111117893"/>
      <name val="Arial Nova"/>
      <family val="2"/>
    </font>
    <font>
      <b/>
      <sz val="20"/>
      <name val="Arial Black"/>
      <family val="2"/>
    </font>
    <font>
      <b/>
      <sz val="14"/>
      <name val="Arial Black"/>
      <family val="2"/>
    </font>
    <font>
      <b/>
      <sz val="22"/>
      <color rgb="FFFF0000"/>
      <name val="Arial"/>
      <family val="2"/>
    </font>
    <font>
      <b/>
      <sz val="28"/>
      <name val="Arial Black"/>
      <family val="2"/>
    </font>
    <font>
      <b/>
      <sz val="18"/>
      <name val="Arial Black"/>
      <family val="2"/>
    </font>
    <font>
      <b/>
      <sz val="36"/>
      <color theme="1"/>
      <name val="Arial Black"/>
      <family val="2"/>
    </font>
    <font>
      <b/>
      <sz val="17"/>
      <color theme="4" tint="-0.249977111117893"/>
      <name val="Arial Nova"/>
      <family val="2"/>
    </font>
    <font>
      <b/>
      <i/>
      <sz val="17"/>
      <color theme="4" tint="-0.249977111117893"/>
      <name val="Arial Nova"/>
      <family val="2"/>
    </font>
    <font>
      <b/>
      <sz val="14"/>
      <color theme="1"/>
      <name val="Arial"/>
      <family val="2"/>
    </font>
    <font>
      <b/>
      <sz val="16"/>
      <color theme="4" tint="-0.499984740745262"/>
      <name val="Calibri"/>
      <family val="2"/>
      <scheme val="minor"/>
    </font>
    <font>
      <b/>
      <sz val="14"/>
      <color theme="4" tint="-0.249977111117893"/>
      <name val="Calibri"/>
      <family val="2"/>
      <scheme val="minor"/>
    </font>
    <font>
      <b/>
      <sz val="14"/>
      <color theme="0"/>
      <name val="Arial Black"/>
      <family val="2"/>
    </font>
    <font>
      <b/>
      <sz val="12"/>
      <color theme="0"/>
      <name val="Arial Black"/>
      <family val="2"/>
    </font>
    <font>
      <sz val="11"/>
      <color rgb="FF2B5273"/>
      <name val="Symbol"/>
      <family val="1"/>
      <charset val="2"/>
    </font>
    <font>
      <b/>
      <sz val="12"/>
      <color theme="4" tint="-0.249977111117893"/>
      <name val="Arial Black"/>
      <family val="2"/>
    </font>
    <font>
      <b/>
      <sz val="11"/>
      <color theme="4" tint="-0.249977111117893"/>
      <name val="Arial Black"/>
      <family val="2"/>
    </font>
    <font>
      <b/>
      <sz val="12"/>
      <color rgb="FFFF0000"/>
      <name val="Arial Black"/>
      <family val="2"/>
    </font>
    <font>
      <b/>
      <i/>
      <sz val="16"/>
      <color theme="1"/>
      <name val="Arial"/>
      <family val="2"/>
    </font>
    <font>
      <b/>
      <sz val="10"/>
      <color theme="4" tint="-0.499984740745262"/>
      <name val="Calibri"/>
      <family val="2"/>
      <scheme val="minor"/>
    </font>
    <font>
      <i/>
      <sz val="14"/>
      <color theme="1"/>
      <name val="Calibri"/>
      <family val="2"/>
      <scheme val="minor"/>
    </font>
    <font>
      <b/>
      <sz val="12"/>
      <color theme="4" tint="-0.249977111117893"/>
      <name val="Calibri"/>
      <family val="2"/>
      <scheme val="minor"/>
    </font>
    <font>
      <sz val="10"/>
      <color rgb="FF333333"/>
      <name val="Symbol"/>
      <family val="1"/>
      <charset val="2"/>
    </font>
    <font>
      <sz val="7"/>
      <color rgb="FF333333"/>
      <name val="Times New Roman"/>
      <family val="1"/>
    </font>
    <font>
      <b/>
      <sz val="15.5"/>
      <color rgb="FF333333"/>
      <name val="Open_Sans"/>
    </font>
    <font>
      <b/>
      <sz val="15"/>
      <color theme="9" tint="-0.249977111117893"/>
      <name val="Arial Black"/>
      <family val="2"/>
    </font>
    <font>
      <b/>
      <sz val="24"/>
      <color theme="5" tint="-0.249977111117893"/>
      <name val="Arial Black"/>
      <family val="2"/>
    </font>
  </fonts>
  <fills count="25">
    <fill>
      <patternFill patternType="none"/>
    </fill>
    <fill>
      <patternFill patternType="gray125"/>
    </fill>
    <fill>
      <patternFill patternType="solid">
        <fgColor theme="4" tint="0.79998168889431442"/>
        <bgColor indexed="64"/>
      </patternFill>
    </fill>
    <fill>
      <patternFill patternType="solid">
        <fgColor theme="7" tint="0.599963377788628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2F8EE"/>
        <bgColor indexed="64"/>
      </patternFill>
    </fill>
    <fill>
      <patternFill patternType="solid">
        <fgColor theme="7" tint="0.79998168889431442"/>
        <bgColor indexed="64"/>
      </patternFill>
    </fill>
    <fill>
      <patternFill patternType="solid">
        <fgColor rgb="FF00B050"/>
        <bgColor indexed="64"/>
      </patternFill>
    </fill>
    <fill>
      <patternFill patternType="solid">
        <fgColor rgb="FFCCFF99"/>
        <bgColor indexed="64"/>
      </patternFill>
    </fill>
    <fill>
      <patternFill patternType="solid">
        <fgColor rgb="FFFFFF99"/>
        <bgColor indexed="64"/>
      </patternFill>
    </fill>
    <fill>
      <patternFill patternType="solid">
        <fgColor rgb="FFF1F7ED"/>
        <bgColor indexed="64"/>
      </patternFill>
    </fill>
    <fill>
      <patternFill patternType="solid">
        <fgColor theme="5" tint="0.39997558519241921"/>
        <bgColor indexed="64"/>
      </patternFill>
    </fill>
    <fill>
      <patternFill patternType="solid">
        <fgColor rgb="FFFFFF29"/>
        <bgColor indexed="64"/>
      </patternFill>
    </fill>
    <fill>
      <patternFill patternType="solid">
        <fgColor rgb="FF2D72B1"/>
        <bgColor indexed="64"/>
      </patternFill>
    </fill>
    <fill>
      <patternFill patternType="solid">
        <fgColor rgb="FFE1EDF7"/>
        <bgColor indexed="64"/>
      </patternFill>
    </fill>
    <fill>
      <patternFill patternType="solid">
        <fgColor rgb="FFE8FCFE"/>
        <bgColor indexed="64"/>
      </patternFill>
    </fill>
  </fills>
  <borders count="326">
    <border>
      <left/>
      <right/>
      <top/>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double">
        <color theme="4" tint="-0.24994659260841701"/>
      </left>
      <right/>
      <top style="double">
        <color theme="4" tint="-0.24994659260841701"/>
      </top>
      <bottom/>
      <diagonal/>
    </border>
    <border>
      <left/>
      <right/>
      <top style="double">
        <color theme="4" tint="-0.24994659260841701"/>
      </top>
      <bottom/>
      <diagonal/>
    </border>
    <border>
      <left/>
      <right style="double">
        <color theme="4" tint="-0.24994659260841701"/>
      </right>
      <top style="double">
        <color theme="4" tint="-0.24994659260841701"/>
      </top>
      <bottom/>
      <diagonal/>
    </border>
    <border>
      <left style="thick">
        <color rgb="FFFF0000"/>
      </left>
      <right style="thin">
        <color rgb="FFFF0000"/>
      </right>
      <top style="thick">
        <color rgb="FFFF0000"/>
      </top>
      <bottom style="thin">
        <color rgb="FFFF0000"/>
      </bottom>
      <diagonal/>
    </border>
    <border>
      <left style="thin">
        <color rgb="FFFF0000"/>
      </left>
      <right style="thick">
        <color rgb="FFFF0000"/>
      </right>
      <top style="thick">
        <color rgb="FFFF0000"/>
      </top>
      <bottom style="thin">
        <color rgb="FFFF0000"/>
      </bottom>
      <diagonal/>
    </border>
    <border>
      <left style="thick">
        <color auto="1"/>
      </left>
      <right style="thick">
        <color auto="1"/>
      </right>
      <top style="thick">
        <color rgb="FFFF0000"/>
      </top>
      <bottom/>
      <diagonal/>
    </border>
    <border>
      <left/>
      <right style="thick">
        <color rgb="FFFF0000"/>
      </right>
      <top/>
      <bottom/>
      <diagonal/>
    </border>
    <border>
      <left style="thick">
        <color rgb="FFFF0000"/>
      </left>
      <right/>
      <top style="thick">
        <color rgb="FFFF0000"/>
      </top>
      <bottom style="medium">
        <color theme="9" tint="-0.499984740745262"/>
      </bottom>
      <diagonal/>
    </border>
    <border>
      <left style="thick">
        <color rgb="FFFF0000"/>
      </left>
      <right style="medium">
        <color theme="9" tint="-0.499984740745262"/>
      </right>
      <top style="thick">
        <color rgb="FFFF0000"/>
      </top>
      <bottom style="medium">
        <color theme="9" tint="-0.499984740745262"/>
      </bottom>
      <diagonal/>
    </border>
    <border>
      <left style="medium">
        <color theme="9" tint="-0.499984740745262"/>
      </left>
      <right style="medium">
        <color theme="9" tint="-0.499984740745262"/>
      </right>
      <top style="thick">
        <color rgb="FFFF0000"/>
      </top>
      <bottom style="medium">
        <color theme="9" tint="-0.499984740745262"/>
      </bottom>
      <diagonal/>
    </border>
    <border>
      <left/>
      <right style="thick">
        <color rgb="FFFF0000"/>
      </right>
      <top style="thick">
        <color rgb="FFFF0000"/>
      </top>
      <bottom/>
      <diagonal/>
    </border>
    <border>
      <left style="double">
        <color theme="4" tint="-0.24994659260841701"/>
      </left>
      <right/>
      <top/>
      <bottom/>
      <diagonal/>
    </border>
    <border>
      <left/>
      <right style="double">
        <color theme="4" tint="-0.24994659260841701"/>
      </right>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thick">
        <color rgb="FFFF0000"/>
      </left>
      <right style="thin">
        <color rgb="FFFF0000"/>
      </right>
      <top style="thin">
        <color rgb="FFFF0000"/>
      </top>
      <bottom style="thin">
        <color rgb="FFFF0000"/>
      </bottom>
      <diagonal/>
    </border>
    <border>
      <left style="thin">
        <color rgb="FFFF0000"/>
      </left>
      <right style="thick">
        <color rgb="FFFF0000"/>
      </right>
      <top style="thin">
        <color rgb="FFFF0000"/>
      </top>
      <bottom style="thin">
        <color rgb="FFFF0000"/>
      </bottom>
      <diagonal/>
    </border>
    <border>
      <left style="thick">
        <color auto="1"/>
      </left>
      <right style="thick">
        <color rgb="FFFF0000"/>
      </right>
      <top style="thick">
        <color rgb="FFFF0000"/>
      </top>
      <bottom/>
      <diagonal/>
    </border>
    <border>
      <left style="double">
        <color theme="4" tint="-0.24994659260841701"/>
      </left>
      <right/>
      <top style="thin">
        <color theme="4" tint="-0.24994659260841701"/>
      </top>
      <bottom style="double">
        <color theme="4" tint="-0.24994659260841701"/>
      </bottom>
      <diagonal/>
    </border>
    <border>
      <left style="thick">
        <color rgb="FFFF0000"/>
      </left>
      <right/>
      <top style="medium">
        <color theme="9" tint="-0.499984740745262"/>
      </top>
      <bottom style="medium">
        <color theme="9" tint="-0.499984740745262"/>
      </bottom>
      <diagonal/>
    </border>
    <border>
      <left style="thick">
        <color rgb="FFFF0000"/>
      </left>
      <right style="medium">
        <color theme="9" tint="-0.499984740745262"/>
      </right>
      <top style="medium">
        <color theme="9" tint="-0.499984740745262"/>
      </top>
      <bottom style="thick">
        <color rgb="FFFF0000"/>
      </bottom>
      <diagonal/>
    </border>
    <border>
      <left style="medium">
        <color theme="9" tint="-0.499984740745262"/>
      </left>
      <right style="medium">
        <color theme="9" tint="-0.499984740745262"/>
      </right>
      <top style="medium">
        <color theme="9" tint="-0.499984740745262"/>
      </top>
      <bottom style="thick">
        <color rgb="FFFF0000"/>
      </bottom>
      <diagonal/>
    </border>
    <border>
      <left/>
      <right/>
      <top/>
      <bottom style="thick">
        <color rgb="FFFF0000"/>
      </bottom>
      <diagonal/>
    </border>
    <border>
      <left style="thick">
        <color rgb="FFFF0000"/>
      </left>
      <right style="thin">
        <color rgb="FFFF0000"/>
      </right>
      <top style="thin">
        <color rgb="FFFF0000"/>
      </top>
      <bottom style="thick">
        <color rgb="FFFF0000"/>
      </bottom>
      <diagonal/>
    </border>
    <border>
      <left style="thin">
        <color rgb="FFFF0000"/>
      </left>
      <right style="thick">
        <color rgb="FFFF0000"/>
      </right>
      <top style="thin">
        <color rgb="FFFF0000"/>
      </top>
      <bottom style="thick">
        <color rgb="FFFF0000"/>
      </bottom>
      <diagonal/>
    </border>
    <border>
      <left/>
      <right/>
      <top style="thick">
        <color rgb="FFFF0000"/>
      </top>
      <bottom/>
      <diagonal/>
    </border>
    <border>
      <left style="thick">
        <color rgb="FFFF0000"/>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bottom style="medium">
        <color theme="9" tint="-0.499984740745262"/>
      </bottom>
      <diagonal/>
    </border>
    <border>
      <left style="double">
        <color theme="4" tint="-0.24994659260841701"/>
      </left>
      <right/>
      <top/>
      <bottom style="double">
        <color theme="4" tint="-0.24994659260841701"/>
      </bottom>
      <diagonal/>
    </border>
    <border>
      <left/>
      <right/>
      <top/>
      <bottom style="double">
        <color theme="4" tint="-0.24994659260841701"/>
      </bottom>
      <diagonal/>
    </border>
    <border>
      <left/>
      <right style="double">
        <color theme="4" tint="-0.24994659260841701"/>
      </right>
      <top/>
      <bottom style="double">
        <color theme="4" tint="-0.24994659260841701"/>
      </bottom>
      <diagonal/>
    </border>
    <border>
      <left style="thick">
        <color rgb="FFFF0000"/>
      </left>
      <right style="thin">
        <color rgb="FFFF0000"/>
      </right>
      <top style="thick">
        <color rgb="FFFF0000"/>
      </top>
      <bottom/>
      <diagonal/>
    </border>
    <border>
      <left style="thin">
        <color rgb="FFFF0000"/>
      </left>
      <right style="thin">
        <color rgb="FFFF0000"/>
      </right>
      <top style="thick">
        <color rgb="FFFF0000"/>
      </top>
      <bottom/>
      <diagonal/>
    </border>
    <border>
      <left style="thin">
        <color rgb="FFFF0000"/>
      </left>
      <right style="thick">
        <color rgb="FFFF0000"/>
      </right>
      <top style="thick">
        <color rgb="FFFF0000"/>
      </top>
      <bottom/>
      <diagonal/>
    </border>
    <border>
      <left style="thick">
        <color auto="1"/>
      </left>
      <right style="thick">
        <color rgb="FFFF0000"/>
      </right>
      <top/>
      <bottom style="thick">
        <color auto="1"/>
      </bottom>
      <diagonal/>
    </border>
    <border>
      <left style="thick">
        <color rgb="FFFF0000"/>
      </left>
      <right style="thin">
        <color theme="9" tint="-0.499984740745262"/>
      </right>
      <top style="medium">
        <color theme="9" tint="-0.499984740745262"/>
      </top>
      <bottom style="medium">
        <color theme="9" tint="-0.499984740745262"/>
      </bottom>
      <diagonal/>
    </border>
    <border>
      <left style="double">
        <color theme="4" tint="-0.24994659260841701"/>
      </left>
      <right style="double">
        <color theme="4" tint="-0.24994659260841701"/>
      </right>
      <top/>
      <bottom/>
      <diagonal/>
    </border>
    <border>
      <left style="double">
        <color theme="8" tint="-0.499984740745262"/>
      </left>
      <right/>
      <top/>
      <bottom style="thin">
        <color theme="8" tint="-0.499984740745262"/>
      </bottom>
      <diagonal/>
    </border>
    <border>
      <left/>
      <right/>
      <top/>
      <bottom style="thin">
        <color theme="8" tint="-0.499984740745262"/>
      </bottom>
      <diagonal/>
    </border>
    <border>
      <left/>
      <right style="double">
        <color theme="8" tint="-0.499984740745262"/>
      </right>
      <top/>
      <bottom style="thin">
        <color theme="8" tint="-0.499984740745262"/>
      </bottom>
      <diagonal/>
    </border>
    <border>
      <left style="thick">
        <color rgb="FFFF0000"/>
      </left>
      <right style="thin">
        <color rgb="FFFF0000"/>
      </right>
      <top/>
      <bottom style="thick">
        <color rgb="FFFF0000"/>
      </bottom>
      <diagonal/>
    </border>
    <border>
      <left style="thin">
        <color rgb="FFFF0000"/>
      </left>
      <right style="thin">
        <color rgb="FFFF0000"/>
      </right>
      <top/>
      <bottom style="thick">
        <color rgb="FFFF0000"/>
      </bottom>
      <diagonal/>
    </border>
    <border>
      <left style="thin">
        <color rgb="FFFF0000"/>
      </left>
      <right style="thick">
        <color rgb="FFFF0000"/>
      </right>
      <top/>
      <bottom style="thick">
        <color rgb="FFFF0000"/>
      </bottom>
      <diagonal/>
    </border>
    <border>
      <left/>
      <right style="thick">
        <color rgb="FFFF0000"/>
      </right>
      <top/>
      <bottom style="thick">
        <color rgb="FFFF0000"/>
      </bottom>
      <diagonal/>
    </border>
    <border>
      <left style="double">
        <color theme="8" tint="-0.24994659260841701"/>
      </left>
      <right/>
      <top style="double">
        <color theme="8" tint="-0.499984740745262"/>
      </top>
      <bottom style="thin">
        <color theme="8" tint="-0.24994659260841701"/>
      </bottom>
      <diagonal/>
    </border>
    <border>
      <left/>
      <right/>
      <top style="double">
        <color theme="8" tint="-0.499984740745262"/>
      </top>
      <bottom style="thin">
        <color theme="8" tint="-0.24994659260841701"/>
      </bottom>
      <diagonal/>
    </border>
    <border>
      <left style="thick">
        <color rgb="FFFF0000"/>
      </left>
      <right/>
      <top/>
      <bottom/>
      <diagonal/>
    </border>
    <border>
      <left style="double">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double">
        <color theme="8" tint="-0.499984740745262"/>
      </right>
      <top style="thin">
        <color theme="8" tint="-0.499984740745262"/>
      </top>
      <bottom style="thin">
        <color theme="8" tint="-0.499984740745262"/>
      </bottom>
      <diagonal/>
    </border>
    <border>
      <left style="double">
        <color theme="8" tint="-0.24994659260841701"/>
      </left>
      <right/>
      <top style="thin">
        <color theme="8" tint="-0.24994659260841701"/>
      </top>
      <bottom style="double">
        <color theme="8" tint="-0.24994659260841701"/>
      </bottom>
      <diagonal/>
    </border>
    <border>
      <left/>
      <right/>
      <top style="thin">
        <color theme="8" tint="-0.24994659260841701"/>
      </top>
      <bottom style="double">
        <color theme="8" tint="-0.24994659260841701"/>
      </bottom>
      <diagonal/>
    </border>
    <border>
      <left style="thick">
        <color rgb="FFFF0000"/>
      </left>
      <right style="medium">
        <color theme="9" tint="-0.499984740745262"/>
      </right>
      <top/>
      <bottom/>
      <diagonal/>
    </border>
    <border>
      <left style="medium">
        <color theme="9" tint="-0.499984740745262"/>
      </left>
      <right/>
      <top style="medium">
        <color theme="9" tint="-0.499984740745262"/>
      </top>
      <bottom/>
      <diagonal/>
    </border>
    <border>
      <left/>
      <right/>
      <top style="thin">
        <color theme="8" tint="-0.499984740745262"/>
      </top>
      <bottom/>
      <diagonal/>
    </border>
    <border>
      <left/>
      <right style="double">
        <color theme="8" tint="-0.499984740745262"/>
      </right>
      <top style="thin">
        <color theme="8" tint="-0.499984740745262"/>
      </top>
      <bottom/>
      <diagonal/>
    </border>
    <border>
      <left style="thick">
        <color rgb="FFFF0000"/>
      </left>
      <right style="medium">
        <color theme="9" tint="-0.499984740745262"/>
      </right>
      <top style="thick">
        <color theme="9" tint="-0.499984740745262"/>
      </top>
      <bottom/>
      <diagonal/>
    </border>
    <border>
      <left style="medium">
        <color theme="9" tint="-0.499984740745262"/>
      </left>
      <right style="medium">
        <color theme="9" tint="-0.499984740745262"/>
      </right>
      <top style="thick">
        <color theme="9" tint="-0.499984740745262"/>
      </top>
      <bottom/>
      <diagonal/>
    </border>
    <border>
      <left style="medium">
        <color theme="9" tint="-0.499984740745262"/>
      </left>
      <right style="thick">
        <color theme="9" tint="-0.499984740745262"/>
      </right>
      <top style="thick">
        <color theme="9" tint="-0.499984740745262"/>
      </top>
      <bottom/>
      <diagonal/>
    </border>
    <border>
      <left style="thick">
        <color theme="9" tint="-0.499984740745262"/>
      </left>
      <right style="thick">
        <color rgb="FFFF0000"/>
      </right>
      <top style="thick">
        <color theme="9" tint="-0.499984740745262"/>
      </top>
      <bottom/>
      <diagonal/>
    </border>
    <border>
      <left style="double">
        <color theme="4" tint="-0.24994659260841701"/>
      </left>
      <right style="double">
        <color theme="4" tint="-0.24994659260841701"/>
      </right>
      <top/>
      <bottom style="double">
        <color theme="4" tint="-0.24994659260841701"/>
      </bottom>
      <diagonal/>
    </border>
    <border>
      <left style="double">
        <color theme="8" tint="-0.499984740745262"/>
      </left>
      <right/>
      <top/>
      <bottom/>
      <diagonal/>
    </border>
    <border>
      <left/>
      <right style="double">
        <color theme="8" tint="-0.499984740745262"/>
      </right>
      <top/>
      <bottom/>
      <diagonal/>
    </border>
    <border>
      <left/>
      <right style="double">
        <color theme="4" tint="-0.24994659260841701"/>
      </right>
      <top style="double">
        <color theme="4" tint="-0.24994659260841701"/>
      </top>
      <bottom style="double">
        <color theme="4" tint="-0.24994659260841701"/>
      </bottom>
      <diagonal/>
    </border>
    <border>
      <left style="thick">
        <color rgb="FFFF0000"/>
      </left>
      <right style="medium">
        <color theme="9" tint="-0.499984740745262"/>
      </right>
      <top/>
      <bottom style="thick">
        <color rgb="FFFF0000"/>
      </bottom>
      <diagonal/>
    </border>
    <border>
      <left style="medium">
        <color theme="9" tint="-0.499984740745262"/>
      </left>
      <right style="medium">
        <color theme="9" tint="-0.499984740745262"/>
      </right>
      <top/>
      <bottom style="thick">
        <color rgb="FFFF0000"/>
      </bottom>
      <diagonal/>
    </border>
    <border>
      <left style="medium">
        <color theme="9" tint="-0.499984740745262"/>
      </left>
      <right style="thick">
        <color theme="9" tint="-0.499984740745262"/>
      </right>
      <top style="medium">
        <color theme="9" tint="-0.499984740745262"/>
      </top>
      <bottom style="thick">
        <color rgb="FFFF0000"/>
      </bottom>
      <diagonal/>
    </border>
    <border>
      <left style="double">
        <color theme="4" tint="-0.24994659260841701"/>
      </left>
      <right style="double">
        <color theme="4" tint="-0.24994659260841701"/>
      </right>
      <top style="double">
        <color theme="4" tint="-0.24994659260841701"/>
      </top>
      <bottom/>
      <diagonal/>
    </border>
    <border>
      <left style="double">
        <color theme="8" tint="-0.499984740745262"/>
      </left>
      <right/>
      <top style="double">
        <color theme="8" tint="-0.499984740745262"/>
      </top>
      <bottom/>
      <diagonal/>
    </border>
    <border>
      <left/>
      <right/>
      <top style="double">
        <color theme="8" tint="-0.499984740745262"/>
      </top>
      <bottom/>
      <diagonal/>
    </border>
    <border>
      <left/>
      <right style="thin">
        <color theme="8" tint="-0.499984740745262"/>
      </right>
      <top style="double">
        <color theme="8" tint="-0.499984740745262"/>
      </top>
      <bottom/>
      <diagonal/>
    </border>
    <border>
      <left style="thin">
        <color theme="8" tint="-0.499984740745262"/>
      </left>
      <right style="double">
        <color theme="8" tint="-0.499984740745262"/>
      </right>
      <top style="double">
        <color theme="8" tint="-0.499984740745262"/>
      </top>
      <bottom/>
      <diagonal/>
    </border>
    <border>
      <left/>
      <right style="thin">
        <color theme="8" tint="-0.499984740745262"/>
      </right>
      <top/>
      <bottom/>
      <diagonal/>
    </border>
    <border>
      <left style="thin">
        <color theme="8" tint="-0.499984740745262"/>
      </left>
      <right style="double">
        <color theme="8" tint="-0.499984740745262"/>
      </right>
      <top/>
      <bottom/>
      <diagonal/>
    </border>
    <border>
      <left style="thick">
        <color rgb="FFFF0000"/>
      </left>
      <right/>
      <top style="thick">
        <color rgb="FFFF0000"/>
      </top>
      <bottom/>
      <diagonal/>
    </border>
    <border>
      <left style="double">
        <color theme="8" tint="-0.499984740745262"/>
      </left>
      <right/>
      <top/>
      <bottom style="double">
        <color theme="8" tint="-0.499984740745262"/>
      </bottom>
      <diagonal/>
    </border>
    <border>
      <left/>
      <right/>
      <top/>
      <bottom style="double">
        <color theme="8" tint="-0.499984740745262"/>
      </bottom>
      <diagonal/>
    </border>
    <border>
      <left/>
      <right style="thin">
        <color theme="8" tint="-0.499984740745262"/>
      </right>
      <top/>
      <bottom style="double">
        <color theme="8" tint="-0.499984740745262"/>
      </bottom>
      <diagonal/>
    </border>
    <border>
      <left style="thin">
        <color theme="8" tint="-0.499984740745262"/>
      </left>
      <right style="double">
        <color theme="8" tint="-0.499984740745262"/>
      </right>
      <top/>
      <bottom style="double">
        <color theme="8" tint="-0.499984740745262"/>
      </bottom>
      <diagonal/>
    </border>
    <border>
      <left style="thick">
        <color rgb="FFFF0000"/>
      </left>
      <right/>
      <top style="thin">
        <color theme="4" tint="-0.499984740745262"/>
      </top>
      <bottom style="medium">
        <color theme="4" tint="-0.499984740745262"/>
      </bottom>
      <diagonal/>
    </border>
    <border>
      <left style="dashed">
        <color auto="1"/>
      </left>
      <right style="dashed">
        <color auto="1"/>
      </right>
      <top style="dashed">
        <color auto="1"/>
      </top>
      <bottom style="thick">
        <color auto="1"/>
      </bottom>
      <diagonal/>
    </border>
    <border>
      <left style="double">
        <color theme="8" tint="-0.24994659260841701"/>
      </left>
      <right/>
      <top style="double">
        <color theme="8" tint="-0.24994659260841701"/>
      </top>
      <bottom style="double">
        <color theme="8" tint="-0.24994659260841701"/>
      </bottom>
      <diagonal/>
    </border>
    <border>
      <left/>
      <right/>
      <top style="double">
        <color theme="8" tint="-0.24994659260841701"/>
      </top>
      <bottom style="double">
        <color theme="8" tint="-0.24994659260841701"/>
      </bottom>
      <diagonal/>
    </border>
    <border>
      <left/>
      <right style="double">
        <color theme="8" tint="-0.24994659260841701"/>
      </right>
      <top style="double">
        <color theme="8" tint="-0.24994659260841701"/>
      </top>
      <bottom style="double">
        <color theme="8" tint="-0.24994659260841701"/>
      </bottom>
      <diagonal/>
    </border>
    <border>
      <left style="thick">
        <color rgb="FFFF0000"/>
      </left>
      <right style="thin">
        <color auto="1"/>
      </right>
      <top style="thick">
        <color auto="1"/>
      </top>
      <bottom style="thin">
        <color auto="1"/>
      </bottom>
      <diagonal/>
    </border>
    <border>
      <left style="thick">
        <color auto="1"/>
      </left>
      <right style="thin">
        <color auto="1"/>
      </right>
      <top style="thick">
        <color auto="1"/>
      </top>
      <bottom style="thin">
        <color auto="1"/>
      </bottom>
      <diagonal/>
    </border>
    <border>
      <left style="thick">
        <color rgb="FFFF0000"/>
      </left>
      <right style="thin">
        <color auto="1"/>
      </right>
      <top style="thin">
        <color auto="1"/>
      </top>
      <bottom/>
      <diagonal/>
    </border>
    <border>
      <left style="thin">
        <color auto="1"/>
      </left>
      <right style="thick">
        <color auto="1"/>
      </right>
      <top style="thin">
        <color auto="1"/>
      </top>
      <bottom/>
      <diagonal/>
    </border>
    <border>
      <left style="double">
        <color theme="4" tint="-0.499984740745262"/>
      </left>
      <right/>
      <top style="double">
        <color theme="4" tint="-0.499984740745262"/>
      </top>
      <bottom style="thin">
        <color theme="4" tint="-0.499984740745262"/>
      </bottom>
      <diagonal/>
    </border>
    <border>
      <left/>
      <right/>
      <top style="double">
        <color theme="4" tint="-0.499984740745262"/>
      </top>
      <bottom style="thin">
        <color theme="4" tint="-0.499984740745262"/>
      </bottom>
      <diagonal/>
    </border>
    <border>
      <left/>
      <right style="double">
        <color theme="4" tint="-0.499984740745262"/>
      </right>
      <top style="double">
        <color theme="4" tint="-0.499984740745262"/>
      </top>
      <bottom style="thin">
        <color theme="4" tint="-0.499984740745262"/>
      </bottom>
      <diagonal/>
    </border>
    <border>
      <left style="thick">
        <color rgb="FFFF0000"/>
      </left>
      <right/>
      <top style="thick">
        <color rgb="FFFF0000"/>
      </top>
      <bottom style="double">
        <color rgb="FFCC6600"/>
      </bottom>
      <diagonal/>
    </border>
    <border>
      <left style="thick">
        <color rgb="FFFF0000"/>
      </left>
      <right/>
      <top style="thick">
        <color auto="1"/>
      </top>
      <bottom/>
      <diagonal/>
    </border>
    <border>
      <left/>
      <right/>
      <top style="thick">
        <color auto="1"/>
      </top>
      <bottom/>
      <diagonal/>
    </border>
    <border>
      <left/>
      <right style="thick">
        <color rgb="FFFF0000"/>
      </right>
      <top style="thick">
        <color auto="1"/>
      </top>
      <bottom style="thick">
        <color auto="1"/>
      </bottom>
      <diagonal/>
    </border>
    <border>
      <left style="double">
        <color theme="4" tint="-0.24994659260841701"/>
      </left>
      <right/>
      <top/>
      <bottom style="thin">
        <color theme="4" tint="-0.24994659260841701"/>
      </bottom>
      <diagonal/>
    </border>
    <border>
      <left/>
      <right/>
      <top/>
      <bottom style="thin">
        <color theme="4" tint="-0.24994659260841701"/>
      </bottom>
      <diagonal/>
    </border>
    <border>
      <left/>
      <right style="double">
        <color theme="4" tint="-0.24994659260841701"/>
      </right>
      <top/>
      <bottom style="thin">
        <color theme="4" tint="-0.24994659260841701"/>
      </bottom>
      <diagonal/>
    </border>
    <border>
      <left style="double">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style="double">
        <color theme="4" tint="-0.499984740745262"/>
      </right>
      <top style="thin">
        <color theme="4" tint="-0.499984740745262"/>
      </top>
      <bottom style="thin">
        <color theme="4" tint="-0.499984740745262"/>
      </bottom>
      <diagonal/>
    </border>
    <border>
      <left style="thick">
        <color rgb="FFFF0000"/>
      </left>
      <right/>
      <top/>
      <bottom style="thick">
        <color rgb="FFFF0000"/>
      </bottom>
      <diagonal/>
    </border>
    <border>
      <left style="double">
        <color theme="5" tint="-0.24994659260841701"/>
      </left>
      <right/>
      <top style="double">
        <color theme="5" tint="-0.24994659260841701"/>
      </top>
      <bottom style="double">
        <color theme="5" tint="-0.24994659260841701"/>
      </bottom>
      <diagonal/>
    </border>
    <border>
      <left/>
      <right/>
      <top style="double">
        <color theme="5" tint="-0.24994659260841701"/>
      </top>
      <bottom style="double">
        <color theme="5" tint="-0.24994659260841701"/>
      </bottom>
      <diagonal/>
    </border>
    <border>
      <left style="thick">
        <color rgb="FFFF0000"/>
      </left>
      <right style="dashed">
        <color auto="1"/>
      </right>
      <top style="thick">
        <color auto="1"/>
      </top>
      <bottom style="dashed">
        <color auto="1"/>
      </bottom>
      <diagonal/>
    </border>
    <border>
      <left style="dashed">
        <color auto="1"/>
      </left>
      <right/>
      <top style="dashed">
        <color auto="1"/>
      </top>
      <bottom style="thick">
        <color auto="1"/>
      </bottom>
      <diagonal/>
    </border>
    <border>
      <left style="thick">
        <color auto="1"/>
      </left>
      <right/>
      <top style="thick">
        <color auto="1"/>
      </top>
      <bottom/>
      <diagonal/>
    </border>
    <border>
      <left style="dashed">
        <color auto="1"/>
      </left>
      <right style="thick">
        <color auto="1"/>
      </right>
      <top style="thick">
        <color auto="1"/>
      </top>
      <bottom style="dashed">
        <color auto="1"/>
      </bottom>
      <diagonal/>
    </border>
    <border>
      <left style="thin">
        <color auto="1"/>
      </left>
      <right style="thick">
        <color rgb="FFFF0000"/>
      </right>
      <top style="thick">
        <color auto="1"/>
      </top>
      <bottom/>
      <diagonal/>
    </border>
    <border>
      <left style="double">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double">
        <color theme="4" tint="-0.24994659260841701"/>
      </right>
      <top style="thin">
        <color theme="4" tint="-0.24994659260841701"/>
      </top>
      <bottom style="double">
        <color theme="4" tint="-0.24994659260841701"/>
      </bottom>
      <diagonal/>
    </border>
    <border>
      <left style="double">
        <color theme="4" tint="-0.499984740745262"/>
      </left>
      <right/>
      <top/>
      <bottom style="double">
        <color theme="4" tint="-0.499984740745262"/>
      </bottom>
      <diagonal/>
    </border>
    <border>
      <left/>
      <right/>
      <top/>
      <bottom style="double">
        <color theme="4" tint="-0.499984740745262"/>
      </bottom>
      <diagonal/>
    </border>
    <border>
      <left/>
      <right style="double">
        <color theme="4" tint="-0.499984740745262"/>
      </right>
      <top/>
      <bottom style="double">
        <color theme="4" tint="-0.499984740745262"/>
      </bottom>
      <diagonal/>
    </border>
    <border>
      <left style="thick">
        <color rgb="FFFF0000"/>
      </left>
      <right style="dashed">
        <color auto="1"/>
      </right>
      <top style="dashed">
        <color auto="1"/>
      </top>
      <bottom style="thick">
        <color auto="1"/>
      </bottom>
      <diagonal/>
    </border>
    <border>
      <left style="thick">
        <color auto="1"/>
      </left>
      <right/>
      <top/>
      <bottom style="thick">
        <color auto="1"/>
      </bottom>
      <diagonal/>
    </border>
    <border>
      <left style="dashed">
        <color auto="1"/>
      </left>
      <right style="thick">
        <color auto="1"/>
      </right>
      <top style="dashed">
        <color auto="1"/>
      </top>
      <bottom style="thick">
        <color auto="1"/>
      </bottom>
      <diagonal/>
    </border>
    <border>
      <left/>
      <right style="thick">
        <color auto="1"/>
      </right>
      <top style="thick">
        <color auto="1"/>
      </top>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style="thick">
        <color auto="1"/>
      </left>
      <right style="thick">
        <color rgb="FFFF0000"/>
      </right>
      <top style="thick">
        <color auto="1"/>
      </top>
      <bottom style="thick">
        <color auto="1"/>
      </bottom>
      <diagonal/>
    </border>
    <border>
      <left style="thick">
        <color rgb="FFFF0000"/>
      </left>
      <right/>
      <top style="thick">
        <color auto="1"/>
      </top>
      <bottom style="thick">
        <color rgb="FFFF0000"/>
      </bottom>
      <diagonal/>
    </border>
    <border>
      <left/>
      <right/>
      <top style="thick">
        <color auto="1"/>
      </top>
      <bottom style="thick">
        <color rgb="FFFF0000"/>
      </bottom>
      <diagonal/>
    </border>
    <border>
      <left style="thick">
        <color auto="1"/>
      </left>
      <right style="dashed">
        <color auto="1"/>
      </right>
      <top style="thick">
        <color auto="1"/>
      </top>
      <bottom style="thick">
        <color rgb="FFFF0000"/>
      </bottom>
      <diagonal/>
    </border>
    <border>
      <left/>
      <right style="thick">
        <color auto="1"/>
      </right>
      <top style="thick">
        <color auto="1"/>
      </top>
      <bottom style="thick">
        <color rgb="FFFF0000"/>
      </bottom>
      <diagonal/>
    </border>
    <border>
      <left style="thick">
        <color auto="1"/>
      </left>
      <right style="thick">
        <color rgb="FFFF0000"/>
      </right>
      <top style="thick">
        <color auto="1"/>
      </top>
      <bottom style="thick">
        <color rgb="FFFF0000"/>
      </bottom>
      <diagonal/>
    </border>
    <border>
      <left style="double">
        <color rgb="FFCC6600"/>
      </left>
      <right/>
      <top style="double">
        <color rgb="FFCC6600"/>
      </top>
      <bottom style="double">
        <color rgb="FFCC6600"/>
      </bottom>
      <diagonal/>
    </border>
    <border>
      <left/>
      <right/>
      <top style="double">
        <color rgb="FFCC6600"/>
      </top>
      <bottom style="double">
        <color rgb="FFCC6600"/>
      </bottom>
      <diagonal/>
    </border>
    <border>
      <left/>
      <right style="double">
        <color rgb="FFCC6600"/>
      </right>
      <top style="double">
        <color rgb="FFCC6600"/>
      </top>
      <bottom style="double">
        <color rgb="FFCC6600"/>
      </bottom>
      <diagonal/>
    </border>
    <border>
      <left/>
      <right/>
      <top style="thin">
        <color theme="5" tint="-0.24994659260841701"/>
      </top>
      <bottom style="thin">
        <color theme="5" tint="-0.2499465926084170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style="thick">
        <color theme="5" tint="-0.24994659260841701"/>
      </left>
      <right/>
      <top style="thick">
        <color rgb="FFFF0000"/>
      </top>
      <bottom style="thick">
        <color rgb="FF002060"/>
      </bottom>
      <diagonal/>
    </border>
    <border>
      <left/>
      <right/>
      <top style="thick">
        <color rgb="FFFF0000"/>
      </top>
      <bottom style="thick">
        <color rgb="FF002060"/>
      </bottom>
      <diagonal/>
    </border>
    <border>
      <left style="thick">
        <color theme="5" tint="-0.24994659260841701"/>
      </left>
      <right/>
      <top style="thick">
        <color rgb="FFFF0000"/>
      </top>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theme="5" tint="-0.24994659260841701"/>
      </left>
      <right/>
      <top/>
      <bottom/>
      <diagonal/>
    </border>
    <border>
      <left/>
      <right/>
      <top/>
      <bottom style="thick">
        <color rgb="FF002060"/>
      </bottom>
      <diagonal/>
    </border>
    <border>
      <left style="double">
        <color theme="9" tint="-0.24994659260841701"/>
      </left>
      <right/>
      <top style="thick">
        <color rgb="FFFF0000"/>
      </top>
      <bottom style="thick">
        <color rgb="FFFF0000"/>
      </bottom>
      <diagonal/>
    </border>
    <border>
      <left style="double">
        <color theme="9" tint="-0.24994659260841701"/>
      </left>
      <right style="thick">
        <color rgb="FFFF0000"/>
      </right>
      <top style="thick">
        <color rgb="FFFF0000"/>
      </top>
      <bottom style="thick">
        <color rgb="FFFF0000"/>
      </bottom>
      <diagonal/>
    </border>
    <border>
      <left style="thick">
        <color theme="4" tint="-0.24994659260841701"/>
      </left>
      <right/>
      <top style="double">
        <color theme="8" tint="-0.24994659260841701"/>
      </top>
      <bottom style="thin">
        <color theme="5" tint="-0.24994659260841701"/>
      </bottom>
      <diagonal/>
    </border>
    <border>
      <left style="thick">
        <color theme="5" tint="-0.24994659260841701"/>
      </left>
      <right/>
      <top style="thick">
        <color theme="5" tint="-0.24994659260841701"/>
      </top>
      <bottom/>
      <diagonal/>
    </border>
    <border>
      <left/>
      <right/>
      <top style="thick">
        <color theme="5" tint="-0.24994659260841701"/>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bottom style="medium">
        <color indexed="64"/>
      </bottom>
      <diagonal/>
    </border>
    <border>
      <left/>
      <right style="medium">
        <color auto="1"/>
      </right>
      <top/>
      <bottom style="medium">
        <color auto="1"/>
      </bottom>
      <diagonal/>
    </border>
    <border>
      <left style="thin">
        <color rgb="FF000000"/>
      </left>
      <right style="thin">
        <color rgb="FF000000"/>
      </right>
      <top style="thin">
        <color rgb="FF000000"/>
      </top>
      <bottom style="thin">
        <color rgb="FF000000"/>
      </bottom>
      <diagonal/>
    </border>
    <border>
      <left style="double">
        <color theme="9" tint="-0.24994659260841701"/>
      </left>
      <right/>
      <top style="double">
        <color theme="9" tint="-0.24994659260841701"/>
      </top>
      <bottom style="double">
        <color theme="9" tint="-0.24994659260841701"/>
      </bottom>
      <diagonal/>
    </border>
    <border>
      <left/>
      <right/>
      <top style="double">
        <color theme="9" tint="-0.24994659260841701"/>
      </top>
      <bottom style="double">
        <color theme="9" tint="-0.24994659260841701"/>
      </bottom>
      <diagonal/>
    </border>
    <border>
      <left/>
      <right style="double">
        <color theme="9" tint="-0.24994659260841701"/>
      </right>
      <top style="double">
        <color theme="9" tint="-0.24994659260841701"/>
      </top>
      <bottom style="double">
        <color theme="9" tint="-0.24994659260841701"/>
      </bottom>
      <diagonal/>
    </border>
    <border>
      <left style="thin">
        <color rgb="FFFF0000"/>
      </left>
      <right style="thin">
        <color rgb="FFFF0000"/>
      </right>
      <top style="thick">
        <color rgb="FFFF0000"/>
      </top>
      <bottom style="thin">
        <color rgb="FFFF0000"/>
      </bottom>
      <diagonal/>
    </border>
    <border>
      <left style="thick">
        <color theme="5" tint="-0.24994659260841701"/>
      </left>
      <right/>
      <top style="thin">
        <color theme="5" tint="-0.24994659260841701"/>
      </top>
      <bottom/>
      <diagonal/>
    </border>
    <border>
      <left style="medium">
        <color auto="1"/>
      </left>
      <right/>
      <top style="thick">
        <color auto="1"/>
      </top>
      <bottom/>
      <diagonal/>
    </border>
    <border>
      <left style="medium">
        <color indexed="64"/>
      </left>
      <right style="thick">
        <color auto="1"/>
      </right>
      <top style="thick">
        <color auto="1"/>
      </top>
      <bottom/>
      <diagonal/>
    </border>
    <border>
      <left style="thin">
        <color rgb="FFFF0000"/>
      </left>
      <right style="thin">
        <color rgb="FFFF0000"/>
      </right>
      <top/>
      <bottom/>
      <diagonal/>
    </border>
    <border>
      <left style="thin">
        <color rgb="FFFF0000"/>
      </left>
      <right style="thick">
        <color rgb="FFFF0000"/>
      </right>
      <top/>
      <bottom/>
      <diagonal/>
    </border>
    <border>
      <left style="double">
        <color theme="8" tint="-0.24994659260841701"/>
      </left>
      <right style="thin">
        <color theme="8" tint="-0.499984740745262"/>
      </right>
      <top style="double">
        <color theme="8" tint="-0.499984740745262"/>
      </top>
      <bottom style="thin">
        <color theme="8" tint="-0.499984740745262"/>
      </bottom>
      <diagonal/>
    </border>
    <border>
      <left/>
      <right style="thin">
        <color theme="8" tint="-0.499984740745262"/>
      </right>
      <top style="double">
        <color theme="8" tint="-0.499984740745262"/>
      </top>
      <bottom style="thin">
        <color theme="8" tint="-0.499984740745262"/>
      </bottom>
      <diagonal/>
    </border>
    <border>
      <left style="thin">
        <color theme="8" tint="-0.499984740745262"/>
      </left>
      <right style="thin">
        <color theme="8" tint="-0.499984740745262"/>
      </right>
      <top style="double">
        <color theme="8" tint="-0.499984740745262"/>
      </top>
      <bottom style="thin">
        <color theme="8" tint="-0.499984740745262"/>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style="thick">
        <color auto="1"/>
      </right>
      <top/>
      <bottom style="thick">
        <color rgb="FFFF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right/>
      <top style="thick">
        <color rgb="FFFF0000"/>
      </top>
      <bottom style="thick">
        <color rgb="FFFF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double">
        <color theme="4" tint="-0.24994659260841701"/>
      </left>
      <right/>
      <top style="double">
        <color theme="4" tint="-0.24994659260841701"/>
      </top>
      <bottom style="thin">
        <color theme="4" tint="-0.24994659260841701"/>
      </bottom>
      <diagonal/>
    </border>
    <border>
      <left/>
      <right/>
      <top style="double">
        <color theme="4" tint="-0.24994659260841701"/>
      </top>
      <bottom style="thin">
        <color theme="4" tint="-0.24994659260841701"/>
      </bottom>
      <diagonal/>
    </border>
    <border>
      <left/>
      <right style="double">
        <color theme="4" tint="-0.24994659260841701"/>
      </right>
      <top style="double">
        <color theme="4" tint="-0.24994659260841701"/>
      </top>
      <bottom style="thin">
        <color theme="4" tint="-0.24994659260841701"/>
      </bottom>
      <diagonal/>
    </border>
    <border>
      <left style="double">
        <color theme="9" tint="-0.24994659260841701"/>
      </left>
      <right/>
      <top style="double">
        <color theme="9" tint="-0.24994659260841701"/>
      </top>
      <bottom style="thin">
        <color theme="9" tint="-0.24994659260841701"/>
      </bottom>
      <diagonal/>
    </border>
    <border>
      <left/>
      <right/>
      <top style="double">
        <color theme="9" tint="-0.24994659260841701"/>
      </top>
      <bottom style="thin">
        <color theme="9" tint="-0.24994659260841701"/>
      </bottom>
      <diagonal/>
    </border>
    <border>
      <left/>
      <right style="double">
        <color theme="9" tint="-0.24994659260841701"/>
      </right>
      <top style="double">
        <color theme="9" tint="-0.24994659260841701"/>
      </top>
      <bottom style="thin">
        <color theme="9" tint="-0.24994659260841701"/>
      </bottom>
      <diagonal/>
    </border>
    <border>
      <left style="thick">
        <color rgb="FF00B050"/>
      </left>
      <right/>
      <top style="medium">
        <color rgb="FFC00000"/>
      </top>
      <bottom style="medium">
        <color rgb="FFC00000"/>
      </bottom>
      <diagonal/>
    </border>
    <border>
      <left style="double">
        <color theme="8" tint="-0.499984740745262"/>
      </left>
      <right/>
      <top style="medium">
        <color rgb="FFC00000"/>
      </top>
      <bottom style="medium">
        <color rgb="FFC00000"/>
      </bottom>
      <diagonal/>
    </border>
    <border>
      <left style="double">
        <color theme="8" tint="-0.499984740745262"/>
      </left>
      <right style="thick">
        <color rgb="FF00B050"/>
      </right>
      <top style="medium">
        <color rgb="FFC00000"/>
      </top>
      <bottom style="medium">
        <color rgb="FFC00000"/>
      </bottom>
      <diagonal/>
    </border>
    <border>
      <left/>
      <right style="double">
        <color theme="4" tint="-0.24994659260841701"/>
      </right>
      <top style="thin">
        <color theme="4" tint="-0.24994659260841701"/>
      </top>
      <bottom style="thin">
        <color theme="4" tint="-0.24994659260841701"/>
      </bottom>
      <diagonal/>
    </border>
    <border>
      <left style="double">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double">
        <color theme="9" tint="-0.24994659260841701"/>
      </right>
      <top style="thin">
        <color theme="9" tint="-0.24994659260841701"/>
      </top>
      <bottom style="thin">
        <color theme="9" tint="-0.24994659260841701"/>
      </bottom>
      <diagonal/>
    </border>
    <border>
      <left/>
      <right style="thick">
        <color auto="1"/>
      </right>
      <top style="thick">
        <color auto="1"/>
      </top>
      <bottom style="medium">
        <color theme="4"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24994659260841701"/>
      </left>
      <right/>
      <top/>
      <bottom/>
      <diagonal/>
    </border>
    <border>
      <left style="thick">
        <color rgb="FFFF0000"/>
      </left>
      <right/>
      <top/>
      <bottom style="thick">
        <color theme="5" tint="-0.24994659260841701"/>
      </bottom>
      <diagonal/>
    </border>
    <border>
      <left/>
      <right style="thick">
        <color auto="1"/>
      </right>
      <top style="medium">
        <color theme="4" tint="-0.499984740745262"/>
      </top>
      <bottom style="thick">
        <color auto="1"/>
      </bottom>
      <diagonal/>
    </border>
    <border>
      <left style="double">
        <color theme="9" tint="-0.499984740745262"/>
      </left>
      <right/>
      <top/>
      <bottom/>
      <diagonal/>
    </border>
    <border>
      <left/>
      <right style="double">
        <color theme="9" tint="-0.499984740745262"/>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thin">
        <color theme="4" tint="-0.24994659260841701"/>
      </top>
      <bottom style="double">
        <color theme="4" tint="-0.24994659260841701"/>
      </bottom>
      <diagonal/>
    </border>
    <border>
      <left style="double">
        <color theme="9" tint="-0.24994659260841701"/>
      </left>
      <right/>
      <top style="thin">
        <color theme="9" tint="-0.24994659260841701"/>
      </top>
      <bottom style="double">
        <color theme="9" tint="-0.24994659260841701"/>
      </bottom>
      <diagonal/>
    </border>
    <border>
      <left/>
      <right/>
      <top style="thin">
        <color theme="9" tint="-0.24994659260841701"/>
      </top>
      <bottom style="double">
        <color theme="9" tint="-0.24994659260841701"/>
      </bottom>
      <diagonal/>
    </border>
    <border>
      <left/>
      <right style="double">
        <color theme="9" tint="-0.24994659260841701"/>
      </right>
      <top style="thin">
        <color theme="9" tint="-0.24994659260841701"/>
      </top>
      <bottom style="double">
        <color theme="9" tint="-0.24994659260841701"/>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double">
        <color theme="2" tint="-0.749961851863155"/>
      </left>
      <right/>
      <top style="thin">
        <color theme="2" tint="-0.749961851863155"/>
      </top>
      <bottom style="thin">
        <color theme="2" tint="-0.749961851863155"/>
      </bottom>
      <diagonal/>
    </border>
    <border>
      <left style="thick">
        <color theme="5" tint="-0.24994659260841701"/>
      </left>
      <right/>
      <top/>
      <bottom style="thick">
        <color theme="5" tint="-0.24994659260841701"/>
      </bottom>
      <diagonal/>
    </border>
    <border>
      <left/>
      <right/>
      <top style="thin">
        <color theme="2" tint="-0.749961851863155"/>
      </top>
      <bottom style="thin">
        <color theme="2" tint="-0.749961851863155"/>
      </bottom>
      <diagonal/>
    </border>
    <border>
      <left style="double">
        <color theme="5" tint="-0.24994659260841701"/>
      </left>
      <right/>
      <top style="double">
        <color theme="5" tint="-0.24994659260841701"/>
      </top>
      <bottom style="thin">
        <color theme="5" tint="-0.24994659260841701"/>
      </bottom>
      <diagonal/>
    </border>
    <border>
      <left/>
      <right/>
      <top style="double">
        <color theme="5" tint="-0.24994659260841701"/>
      </top>
      <bottom style="thin">
        <color theme="5" tint="-0.24994659260841701"/>
      </bottom>
      <diagonal/>
    </border>
    <border>
      <left/>
      <right style="double">
        <color theme="5" tint="-0.24994659260841701"/>
      </right>
      <top style="double">
        <color theme="5" tint="-0.24994659260841701"/>
      </top>
      <bottom style="thin">
        <color theme="5" tint="-0.24994659260841701"/>
      </bottom>
      <diagonal/>
    </border>
    <border>
      <left style="double">
        <color theme="5" tint="-0.24994659260841701"/>
      </left>
      <right/>
      <top style="thin">
        <color theme="5" tint="-0.24994659260841701"/>
      </top>
      <bottom style="thin">
        <color theme="5" tint="-0.24994659260841701"/>
      </bottom>
      <diagonal/>
    </border>
    <border>
      <left/>
      <right style="double">
        <color theme="5" tint="-0.24994659260841701"/>
      </right>
      <top style="thin">
        <color theme="5" tint="-0.24994659260841701"/>
      </top>
      <bottom style="thin">
        <color theme="5" tint="-0.2499465926084170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theme="5" tint="-0.24994659260841701"/>
      </right>
      <top style="thick">
        <color theme="5" tint="-0.24994659260841701"/>
      </top>
      <bottom/>
      <diagonal/>
    </border>
    <border>
      <left style="double">
        <color theme="5" tint="-0.24994659260841701"/>
      </left>
      <right/>
      <top style="thin">
        <color theme="5" tint="-0.24994659260841701"/>
      </top>
      <bottom style="double">
        <color theme="5" tint="-0.24994659260841701"/>
      </bottom>
      <diagonal/>
    </border>
    <border>
      <left/>
      <right/>
      <top style="thin">
        <color theme="5" tint="-0.24994659260841701"/>
      </top>
      <bottom style="double">
        <color theme="5" tint="-0.24994659260841701"/>
      </bottom>
      <diagonal/>
    </border>
    <border>
      <left/>
      <right style="double">
        <color theme="5" tint="-0.24994659260841701"/>
      </right>
      <top style="thin">
        <color theme="5" tint="-0.24994659260841701"/>
      </top>
      <bottom style="double">
        <color theme="5" tint="-0.24994659260841701"/>
      </bottom>
      <diagonal/>
    </border>
    <border>
      <left style="thick">
        <color theme="5" tint="-0.24994659260841701"/>
      </left>
      <right/>
      <top style="thick">
        <color theme="5" tint="-0.499984740745262"/>
      </top>
      <bottom/>
      <diagonal/>
    </border>
    <border>
      <left/>
      <right style="thick">
        <color theme="5" tint="-0.499984740745262"/>
      </right>
      <top style="thick">
        <color theme="5" tint="-0.499984740745262"/>
      </top>
      <bottom style="double">
        <color theme="2" tint="-0.749961851863155"/>
      </bottom>
      <diagonal/>
    </border>
    <border>
      <left/>
      <right style="thick">
        <color theme="5" tint="-0.24994659260841701"/>
      </right>
      <top/>
      <bottom/>
      <diagonal/>
    </border>
    <border>
      <left/>
      <right style="double">
        <color theme="5" tint="-0.24994659260841701"/>
      </right>
      <top style="double">
        <color theme="5" tint="-0.24994659260841701"/>
      </top>
      <bottom style="double">
        <color theme="5" tint="-0.24994659260841701"/>
      </bottom>
      <diagonal/>
    </border>
    <border>
      <left style="thick">
        <color theme="5" tint="-0.24994659260841701"/>
      </left>
      <right/>
      <top/>
      <bottom style="thick">
        <color theme="5" tint="-0.499984740745262"/>
      </bottom>
      <diagonal/>
    </border>
    <border>
      <left/>
      <right/>
      <top/>
      <bottom style="thick">
        <color theme="5" tint="-0.499984740745262"/>
      </bottom>
      <diagonal/>
    </border>
    <border>
      <left style="thick">
        <color theme="5" tint="-0.24994659260841701"/>
      </left>
      <right/>
      <top style="thick">
        <color rgb="FFC00000"/>
      </top>
      <bottom style="double">
        <color theme="8" tint="-0.499984740745262"/>
      </bottom>
      <diagonal/>
    </border>
    <border>
      <left/>
      <right/>
      <top style="thick">
        <color rgb="FFC00000"/>
      </top>
      <bottom style="double">
        <color theme="8" tint="-0.499984740745262"/>
      </bottom>
      <diagonal/>
    </border>
    <border>
      <left/>
      <right style="thick">
        <color theme="5" tint="-0.24994659260841701"/>
      </right>
      <top style="thick">
        <color rgb="FFC00000"/>
      </top>
      <bottom style="double">
        <color theme="8" tint="-0.499984740745262"/>
      </bottom>
      <diagonal/>
    </border>
    <border>
      <left/>
      <right/>
      <top/>
      <bottom style="thick">
        <color theme="5" tint="-0.24994659260841701"/>
      </bottom>
      <diagonal/>
    </border>
    <border>
      <left style="thick">
        <color theme="5" tint="-0.24994659260841701"/>
      </left>
      <right style="thick">
        <color theme="5" tint="-0.24994659260841701"/>
      </right>
      <top/>
      <bottom style="thick">
        <color theme="5" tint="-0.24994659260841701"/>
      </bottom>
      <diagonal/>
    </border>
    <border>
      <left style="thick">
        <color theme="9" tint="-0.24994659260841701"/>
      </left>
      <right style="thick">
        <color theme="9" tint="-0.24994659260841701"/>
      </right>
      <top style="thick">
        <color theme="9" tint="-0.24994659260841701"/>
      </top>
      <bottom style="thin">
        <color theme="9" tint="-0.24994659260841701"/>
      </bottom>
      <diagonal/>
    </border>
    <border>
      <left style="double">
        <color rgb="FFC00000"/>
      </left>
      <right/>
      <top style="double">
        <color rgb="FFC00000"/>
      </top>
      <bottom style="thin">
        <color rgb="FFC00000"/>
      </bottom>
      <diagonal/>
    </border>
    <border>
      <left/>
      <right/>
      <top style="double">
        <color rgb="FFC00000"/>
      </top>
      <bottom style="thin">
        <color rgb="FFC00000"/>
      </bottom>
      <diagonal/>
    </border>
    <border>
      <left/>
      <right style="double">
        <color rgb="FFC00000"/>
      </right>
      <top style="double">
        <color rgb="FFC00000"/>
      </top>
      <bottom style="thin">
        <color rgb="FFC00000"/>
      </bottom>
      <diagonal/>
    </border>
    <border>
      <left style="double">
        <color rgb="FFC00000"/>
      </left>
      <right/>
      <top style="thin">
        <color rgb="FFC00000"/>
      </top>
      <bottom style="thin">
        <color rgb="FFC00000"/>
      </bottom>
      <diagonal/>
    </border>
    <border>
      <left/>
      <right/>
      <top style="thin">
        <color rgb="FFC00000"/>
      </top>
      <bottom style="thin">
        <color rgb="FFC00000"/>
      </bottom>
      <diagonal/>
    </border>
    <border>
      <left/>
      <right style="double">
        <color rgb="FFC00000"/>
      </right>
      <top style="thin">
        <color rgb="FFC00000"/>
      </top>
      <bottom style="thin">
        <color rgb="FFC00000"/>
      </bottom>
      <diagonal/>
    </border>
    <border>
      <left style="double">
        <color theme="8" tint="-0.499984740745262"/>
      </left>
      <right/>
      <top style="thick">
        <color rgb="FFC00000"/>
      </top>
      <bottom style="thick">
        <color rgb="FFC00000"/>
      </bottom>
      <diagonal/>
    </border>
    <border>
      <left/>
      <right/>
      <top style="thick">
        <color rgb="FFC00000"/>
      </top>
      <bottom style="thick">
        <color rgb="FFC00000"/>
      </bottom>
      <diagonal/>
    </border>
    <border>
      <left style="double">
        <color theme="4" tint="-0.24994659260841701"/>
      </left>
      <right/>
      <top style="thin">
        <color theme="4" tint="-0.24994659260841701"/>
      </top>
      <bottom/>
      <diagonal/>
    </border>
    <border>
      <left/>
      <right/>
      <top style="thin">
        <color theme="4" tint="-0.24994659260841701"/>
      </top>
      <bottom/>
      <diagonal/>
    </border>
    <border>
      <left/>
      <right style="double">
        <color theme="4" tint="-0.24994659260841701"/>
      </right>
      <top style="thin">
        <color theme="4" tint="-0.24994659260841701"/>
      </top>
      <bottom/>
      <diagonal/>
    </border>
    <border>
      <left style="double">
        <color rgb="FFC00000"/>
      </left>
      <right/>
      <top style="thin">
        <color rgb="FFC00000"/>
      </top>
      <bottom/>
      <diagonal/>
    </border>
    <border>
      <left/>
      <right/>
      <top style="thin">
        <color rgb="FFC00000"/>
      </top>
      <bottom/>
      <diagonal/>
    </border>
    <border>
      <left/>
      <right style="double">
        <color rgb="FFC00000"/>
      </right>
      <top style="thin">
        <color rgb="FFC00000"/>
      </top>
      <bottom/>
      <diagonal/>
    </border>
    <border>
      <left style="medium">
        <color theme="4" tint="-0.499984740745262"/>
      </left>
      <right/>
      <top/>
      <bottom/>
      <diagonal/>
    </border>
    <border>
      <left style="thick">
        <color rgb="FFFF0000"/>
      </left>
      <right/>
      <top style="thick">
        <color rgb="FFFF0000"/>
      </top>
      <bottom style="thick">
        <color auto="1"/>
      </bottom>
      <diagonal/>
    </border>
    <border>
      <left/>
      <right/>
      <top style="thick">
        <color rgb="FFFF0000"/>
      </top>
      <bottom style="thick">
        <color auto="1"/>
      </bottom>
      <diagonal/>
    </border>
    <border>
      <left style="double">
        <color rgb="FFC00000"/>
      </left>
      <right/>
      <top style="thin">
        <color rgb="FFC00000"/>
      </top>
      <bottom style="double">
        <color theme="4" tint="-0.24994659260841701"/>
      </bottom>
      <diagonal/>
    </border>
    <border>
      <left/>
      <right/>
      <top style="thin">
        <color rgb="FFC00000"/>
      </top>
      <bottom style="double">
        <color theme="4" tint="-0.24994659260841701"/>
      </bottom>
      <diagonal/>
    </border>
    <border>
      <left/>
      <right style="double">
        <color rgb="FFC00000"/>
      </right>
      <top style="thin">
        <color rgb="FFC00000"/>
      </top>
      <bottom style="double">
        <color theme="4" tint="-0.24994659260841701"/>
      </bottom>
      <diagonal/>
    </border>
    <border>
      <left style="medium">
        <color theme="4" tint="-0.499984740745262"/>
      </left>
      <right/>
      <top style="thin">
        <color theme="4" tint="-0.499984740745262"/>
      </top>
      <bottom style="medium">
        <color theme="4" tint="-0.499984740745262"/>
      </bottom>
      <diagonal/>
    </border>
    <border>
      <left style="thick">
        <color auto="1"/>
      </left>
      <right style="thick">
        <color auto="1"/>
      </right>
      <top style="thick">
        <color auto="1"/>
      </top>
      <bottom style="thick">
        <color auto="1"/>
      </bottom>
      <diagonal/>
    </border>
    <border>
      <left style="thick">
        <color rgb="FFFF0000"/>
      </left>
      <right/>
      <top style="thick">
        <color theme="8" tint="-0.499984740745262"/>
      </top>
      <bottom style="thick">
        <color theme="8" tint="-0.499984740745262"/>
      </bottom>
      <diagonal/>
    </border>
    <border>
      <left style="double">
        <color theme="8" tint="-0.499984740745262"/>
      </left>
      <right/>
      <top style="thick">
        <color theme="8" tint="-0.499984740745262"/>
      </top>
      <bottom style="thick">
        <color theme="8" tint="-0.499984740745262"/>
      </bottom>
      <diagonal/>
    </border>
    <border>
      <left/>
      <right style="thick">
        <color theme="8" tint="-0.499984740745262"/>
      </right>
      <top style="thick">
        <color theme="8" tint="-0.499984740745262"/>
      </top>
      <bottom style="thick">
        <color theme="8" tint="-0.499984740745262"/>
      </bottom>
      <diagonal/>
    </border>
    <border>
      <left style="double">
        <color theme="8" tint="-0.499984740745262"/>
      </left>
      <right style="thick">
        <color theme="8" tint="-0.499984740745262"/>
      </right>
      <top style="thick">
        <color theme="8" tint="-0.499984740745262"/>
      </top>
      <bottom style="thick">
        <color theme="8" tint="-0.499984740745262"/>
      </bottom>
      <diagonal/>
    </border>
    <border>
      <left/>
      <right style="double">
        <color theme="8" tint="-0.24994659260841701"/>
      </right>
      <top style="double">
        <color theme="8" tint="-0.499984740745262"/>
      </top>
      <bottom style="thin">
        <color theme="8" tint="-0.24994659260841701"/>
      </bottom>
      <diagonal/>
    </border>
    <border>
      <left/>
      <right style="thick">
        <color theme="9" tint="-0.499984740745262"/>
      </right>
      <top style="thick">
        <color theme="9" tint="-0.499984740745262"/>
      </top>
      <bottom style="thick">
        <color theme="9" tint="-0.499984740745262"/>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style="thick">
        <color theme="9" tint="-0.499984740745262"/>
      </left>
      <right style="thin">
        <color theme="9" tint="-0.499984740745262"/>
      </right>
      <top style="thick">
        <color theme="9" tint="-0.499984740745262"/>
      </top>
      <bottom/>
      <diagonal/>
    </border>
    <border>
      <left style="double">
        <color rgb="FF7030A0"/>
      </left>
      <right/>
      <top style="double">
        <color rgb="FF7030A0"/>
      </top>
      <bottom style="double">
        <color rgb="FF7030A0"/>
      </bottom>
      <diagonal/>
    </border>
    <border>
      <left/>
      <right/>
      <top style="double">
        <color rgb="FF7030A0"/>
      </top>
      <bottom style="double">
        <color rgb="FF7030A0"/>
      </bottom>
      <diagonal/>
    </border>
    <border>
      <left/>
      <right style="double">
        <color rgb="FF7030A0"/>
      </right>
      <top style="double">
        <color rgb="FF7030A0"/>
      </top>
      <bottom style="double">
        <color rgb="FF7030A0"/>
      </bottom>
      <diagonal/>
    </border>
    <border>
      <left style="thick">
        <color auto="1"/>
      </left>
      <right style="thick">
        <color rgb="FFFF0000"/>
      </right>
      <top style="thick">
        <color rgb="FFFF0000"/>
      </top>
      <bottom style="thick">
        <color rgb="FFFF0000"/>
      </bottom>
      <diagonal/>
    </border>
    <border>
      <left style="thick">
        <color rgb="FFFF0000"/>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rgb="FFFF0000"/>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diagonal/>
    </border>
    <border>
      <left style="thick">
        <color auto="1"/>
      </left>
      <right style="thin">
        <color auto="1"/>
      </right>
      <top style="thick">
        <color auto="1"/>
      </top>
      <bottom/>
      <diagonal/>
    </border>
    <border>
      <left style="thin">
        <color auto="1"/>
      </left>
      <right style="thick">
        <color rgb="FFFF0000"/>
      </right>
      <top style="thin">
        <color auto="1"/>
      </top>
      <bottom style="thick">
        <color auto="1"/>
      </bottom>
      <diagonal/>
    </border>
    <border>
      <left style="thin">
        <color auto="1"/>
      </left>
      <right style="thin">
        <color auto="1"/>
      </right>
      <top style="thick">
        <color auto="1"/>
      </top>
      <bottom/>
      <diagonal/>
    </border>
    <border>
      <left style="thin">
        <color auto="1"/>
      </left>
      <right/>
      <top style="thin">
        <color auto="1"/>
      </top>
      <bottom/>
      <diagonal/>
    </border>
    <border>
      <left style="thick">
        <color rgb="FFFF0000"/>
      </left>
      <right style="thin">
        <color rgb="FF7030A0"/>
      </right>
      <top style="thick">
        <color rgb="FF7030A0"/>
      </top>
      <bottom style="thick">
        <color rgb="FF7030A0"/>
      </bottom>
      <diagonal/>
    </border>
    <border>
      <left style="thin">
        <color rgb="FF7030A0"/>
      </left>
      <right style="thin">
        <color rgb="FF7030A0"/>
      </right>
      <top style="thick">
        <color rgb="FF7030A0"/>
      </top>
      <bottom style="thick">
        <color rgb="FF7030A0"/>
      </bottom>
      <diagonal/>
    </border>
    <border>
      <left style="thin">
        <color rgb="FF7030A0"/>
      </left>
      <right style="thick">
        <color rgb="FF7030A0"/>
      </right>
      <top style="thick">
        <color rgb="FF7030A0"/>
      </top>
      <bottom style="thick">
        <color rgb="FF7030A0"/>
      </bottom>
      <diagonal/>
    </border>
    <border>
      <left style="thick">
        <color rgb="FF7030A0"/>
      </left>
      <right/>
      <top style="thick">
        <color auto="1"/>
      </top>
      <bottom/>
      <diagonal/>
    </border>
    <border>
      <left/>
      <right/>
      <top style="thick">
        <color auto="1"/>
      </top>
      <bottom style="thick">
        <color rgb="FF7030A0"/>
      </bottom>
      <diagonal/>
    </border>
    <border>
      <left style="thin">
        <color auto="1"/>
      </left>
      <right style="thick">
        <color rgb="FF7030A0"/>
      </right>
      <top style="thick">
        <color auto="1"/>
      </top>
      <bottom style="thick">
        <color rgb="FF7030A0"/>
      </bottom>
      <diagonal/>
    </border>
    <border>
      <left style="thick">
        <color auto="1"/>
      </left>
      <right style="thick">
        <color auto="1"/>
      </right>
      <top style="thick">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bottom style="thick">
        <color auto="1"/>
      </bottom>
      <diagonal/>
    </border>
    <border>
      <left style="thin">
        <color rgb="FF000000"/>
      </left>
      <right style="thin">
        <color rgb="FF000000"/>
      </right>
      <top/>
      <bottom/>
      <diagonal/>
    </border>
    <border>
      <left style="thick">
        <color rgb="FFFF0000"/>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ck">
        <color auto="1"/>
      </left>
      <right style="thick">
        <color auto="1"/>
      </right>
      <top style="thin">
        <color auto="1"/>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right/>
      <top/>
      <bottom style="thick">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0" fontId="5" fillId="0" borderId="0"/>
    <xf numFmtId="164" fontId="3" fillId="0" borderId="0" applyFont="0" applyFill="0" applyBorder="0" applyAlignment="0" applyProtection="0"/>
    <xf numFmtId="164" fontId="5"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4" fontId="1" fillId="0" borderId="0" applyFont="0" applyFill="0" applyBorder="0" applyAlignment="0" applyProtection="0"/>
    <xf numFmtId="0" fontId="103" fillId="0" borderId="0" applyNumberForma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cellStyleXfs>
  <cellXfs count="773">
    <xf numFmtId="0" fontId="0" fillId="0" borderId="0" xfId="0"/>
    <xf numFmtId="0" fontId="4" fillId="2" borderId="1" xfId="4" applyFont="1" applyFill="1" applyBorder="1" applyAlignment="1">
      <alignment horizontal="center" vertical="center"/>
    </xf>
    <xf numFmtId="0" fontId="4" fillId="2" borderId="2" xfId="4" applyFont="1" applyFill="1" applyBorder="1" applyAlignment="1">
      <alignment horizontal="center" vertical="center"/>
    </xf>
    <xf numFmtId="0" fontId="4" fillId="2" borderId="3" xfId="4" applyFont="1" applyFill="1" applyBorder="1" applyAlignment="1">
      <alignment horizontal="center" vertical="center"/>
    </xf>
    <xf numFmtId="0" fontId="3" fillId="0" borderId="0" xfId="4"/>
    <xf numFmtId="0" fontId="5" fillId="0" borderId="0" xfId="5"/>
    <xf numFmtId="0" fontId="6" fillId="3" borderId="4" xfId="5" applyFont="1" applyFill="1" applyBorder="1" applyAlignment="1">
      <alignment horizontal="center"/>
    </xf>
    <xf numFmtId="0" fontId="6" fillId="3" borderId="5" xfId="5" applyFont="1" applyFill="1" applyBorder="1" applyAlignment="1">
      <alignment horizontal="center"/>
    </xf>
    <xf numFmtId="0" fontId="6" fillId="3" borderId="6" xfId="5" applyFont="1" applyFill="1" applyBorder="1" applyAlignment="1">
      <alignment horizontal="center"/>
    </xf>
    <xf numFmtId="0" fontId="3" fillId="4" borderId="0" xfId="4" applyFill="1"/>
    <xf numFmtId="0" fontId="5" fillId="4" borderId="0" xfId="5" applyFill="1"/>
    <xf numFmtId="0" fontId="3" fillId="5" borderId="0" xfId="4" applyFill="1"/>
    <xf numFmtId="0" fontId="5" fillId="6" borderId="0" xfId="5" applyFill="1"/>
    <xf numFmtId="0" fontId="5" fillId="0" borderId="7" xfId="5" applyBorder="1"/>
    <xf numFmtId="0" fontId="5" fillId="0" borderId="8" xfId="5" applyBorder="1"/>
    <xf numFmtId="0" fontId="7" fillId="0" borderId="8" xfId="4" applyFont="1" applyBorder="1" applyAlignment="1">
      <alignment vertical="top" wrapText="1"/>
    </xf>
    <xf numFmtId="0" fontId="7" fillId="0" borderId="9" xfId="4" applyFont="1" applyBorder="1" applyAlignment="1">
      <alignment vertical="top" wrapText="1"/>
    </xf>
    <xf numFmtId="0" fontId="7" fillId="0" borderId="0" xfId="4" applyFont="1" applyAlignment="1">
      <alignment vertical="top" wrapText="1"/>
    </xf>
    <xf numFmtId="165" fontId="8" fillId="7" borderId="10" xfId="6" applyNumberFormat="1" applyFont="1" applyFill="1" applyBorder="1" applyAlignment="1">
      <alignment horizontal="center" vertical="center"/>
    </xf>
    <xf numFmtId="166" fontId="8" fillId="7" borderId="11" xfId="4" applyNumberFormat="1" applyFont="1" applyFill="1" applyBorder="1" applyAlignment="1">
      <alignment vertical="center"/>
    </xf>
    <xf numFmtId="0" fontId="8" fillId="8" borderId="0" xfId="4" applyFont="1" applyFill="1" applyAlignment="1">
      <alignment horizontal="center" vertical="center" wrapText="1"/>
    </xf>
    <xf numFmtId="0" fontId="8" fillId="6" borderId="12" xfId="4" applyFont="1" applyFill="1" applyBorder="1" applyAlignment="1">
      <alignment horizontal="center" vertical="center"/>
    </xf>
    <xf numFmtId="0" fontId="8" fillId="9" borderId="0" xfId="4" applyFont="1" applyFill="1"/>
    <xf numFmtId="166" fontId="8" fillId="9" borderId="13" xfId="4" applyNumberFormat="1" applyFont="1" applyFill="1" applyBorder="1" applyAlignment="1">
      <alignment horizontal="center" vertical="center"/>
    </xf>
    <xf numFmtId="0" fontId="7" fillId="0" borderId="7" xfId="4" applyFont="1" applyBorder="1" applyAlignment="1">
      <alignment vertical="top" wrapText="1"/>
    </xf>
    <xf numFmtId="0" fontId="9" fillId="0" borderId="0" xfId="4" applyFont="1" applyAlignment="1">
      <alignment horizontal="center" vertical="center" wrapText="1"/>
    </xf>
    <xf numFmtId="0" fontId="3" fillId="6" borderId="0" xfId="4" applyFill="1"/>
    <xf numFmtId="0" fontId="10" fillId="6" borderId="14" xfId="4" applyFont="1" applyFill="1" applyBorder="1" applyAlignment="1">
      <alignment horizontal="center" vertical="center"/>
    </xf>
    <xf numFmtId="0" fontId="11" fillId="10" borderId="15" xfId="4" applyFont="1" applyFill="1" applyBorder="1" applyAlignment="1">
      <alignment horizontal="center" vertical="center" wrapText="1"/>
    </xf>
    <xf numFmtId="165" fontId="12" fillId="0" borderId="16" xfId="4" applyNumberFormat="1" applyFont="1" applyBorder="1" applyAlignment="1">
      <alignment horizontal="center" vertical="center"/>
    </xf>
    <xf numFmtId="0" fontId="13" fillId="10" borderId="16" xfId="4" applyFont="1" applyFill="1" applyBorder="1" applyAlignment="1">
      <alignment horizontal="left" vertical="center" wrapText="1"/>
    </xf>
    <xf numFmtId="165" fontId="14" fillId="0" borderId="17" xfId="4" applyNumberFormat="1" applyFont="1" applyBorder="1" applyAlignment="1">
      <alignment horizontal="center" vertical="center"/>
    </xf>
    <xf numFmtId="0" fontId="5" fillId="0" borderId="18" xfId="5" applyBorder="1"/>
    <xf numFmtId="0" fontId="15" fillId="0" borderId="0" xfId="4" applyFont="1" applyAlignment="1">
      <alignment vertical="top" wrapText="1"/>
    </xf>
    <xf numFmtId="0" fontId="9" fillId="0" borderId="19" xfId="4" applyFont="1" applyBorder="1" applyAlignment="1">
      <alignment vertical="top" wrapText="1"/>
    </xf>
    <xf numFmtId="0" fontId="12" fillId="0" borderId="20" xfId="4" applyFont="1" applyBorder="1" applyAlignment="1">
      <alignment horizontal="center" vertical="center"/>
    </xf>
    <xf numFmtId="0" fontId="13" fillId="0" borderId="20" xfId="4" applyFont="1" applyBorder="1" applyAlignment="1">
      <alignment horizontal="center" vertical="center"/>
    </xf>
    <xf numFmtId="0" fontId="16" fillId="0" borderId="20" xfId="4" applyFont="1" applyBorder="1" applyAlignment="1">
      <alignment horizontal="center" vertical="center" wrapText="1"/>
    </xf>
    <xf numFmtId="0" fontId="10" fillId="0" borderId="20" xfId="4" applyFont="1" applyBorder="1" applyAlignment="1">
      <alignment horizontal="center" vertical="center"/>
    </xf>
    <xf numFmtId="0" fontId="11" fillId="11" borderId="20" xfId="4" applyFont="1" applyFill="1" applyBorder="1" applyAlignment="1">
      <alignment horizontal="center" vertical="center" wrapText="1"/>
    </xf>
    <xf numFmtId="0" fontId="8" fillId="7" borderId="21" xfId="4" applyFont="1" applyFill="1" applyBorder="1" applyAlignment="1">
      <alignment horizontal="center" vertical="center" wrapText="1"/>
    </xf>
    <xf numFmtId="0" fontId="8" fillId="7" borderId="22" xfId="4" applyFont="1" applyFill="1" applyBorder="1" applyAlignment="1">
      <alignment horizontal="center" vertical="center"/>
    </xf>
    <xf numFmtId="10" fontId="8" fillId="8" borderId="0" xfId="4" applyNumberFormat="1" applyFont="1" applyFill="1" applyAlignment="1">
      <alignment horizontal="center" vertical="center"/>
    </xf>
    <xf numFmtId="166" fontId="8" fillId="6" borderId="23" xfId="4" applyNumberFormat="1" applyFont="1" applyFill="1" applyBorder="1" applyAlignment="1">
      <alignment horizontal="center" vertical="center"/>
    </xf>
    <xf numFmtId="0" fontId="8" fillId="9" borderId="0" xfId="4" applyFont="1" applyFill="1" applyAlignment="1">
      <alignment vertical="center" wrapText="1"/>
    </xf>
    <xf numFmtId="2" fontId="8" fillId="9" borderId="13" xfId="4" applyNumberFormat="1" applyFont="1" applyFill="1" applyBorder="1" applyAlignment="1">
      <alignment horizontal="center" vertical="center"/>
    </xf>
    <xf numFmtId="165" fontId="3" fillId="0" borderId="0" xfId="4" applyNumberFormat="1"/>
    <xf numFmtId="0" fontId="15" fillId="0" borderId="24" xfId="4" applyFont="1" applyBorder="1" applyAlignment="1">
      <alignment vertical="top" wrapText="1"/>
    </xf>
    <xf numFmtId="167" fontId="18" fillId="0" borderId="0" xfId="7" applyNumberFormat="1" applyFont="1"/>
    <xf numFmtId="165" fontId="19" fillId="6" borderId="25" xfId="4" quotePrefix="1" applyNumberFormat="1" applyFont="1" applyFill="1" applyBorder="1" applyAlignment="1" applyProtection="1">
      <alignment horizontal="center" vertical="center"/>
      <protection locked="0"/>
    </xf>
    <xf numFmtId="0" fontId="11" fillId="10" borderId="26" xfId="4" applyFont="1" applyFill="1" applyBorder="1" applyAlignment="1">
      <alignment horizontal="center" vertical="center" wrapText="1"/>
    </xf>
    <xf numFmtId="165" fontId="13" fillId="0" borderId="27" xfId="4" applyNumberFormat="1" applyFont="1" applyBorder="1" applyAlignment="1">
      <alignment horizontal="center" vertical="center"/>
    </xf>
    <xf numFmtId="0" fontId="20" fillId="0" borderId="28" xfId="4" applyFont="1" applyBorder="1" applyAlignment="1">
      <alignment horizontal="left" vertical="center"/>
    </xf>
    <xf numFmtId="165" fontId="12" fillId="9" borderId="28" xfId="4" applyNumberFormat="1" applyFont="1" applyFill="1" applyBorder="1" applyAlignment="1">
      <alignment horizontal="center" vertical="center"/>
    </xf>
    <xf numFmtId="0" fontId="15" fillId="0" borderId="19" xfId="4" applyFont="1" applyBorder="1" applyAlignment="1">
      <alignment vertical="top" wrapText="1"/>
    </xf>
    <xf numFmtId="0" fontId="8" fillId="7" borderId="29" xfId="4" applyFont="1" applyFill="1" applyBorder="1" applyAlignment="1">
      <alignment horizontal="center" vertical="center" wrapText="1"/>
    </xf>
    <xf numFmtId="166" fontId="8" fillId="7" borderId="30" xfId="6" applyNumberFormat="1" applyFont="1" applyFill="1" applyBorder="1" applyAlignment="1">
      <alignment horizontal="center"/>
    </xf>
    <xf numFmtId="165" fontId="8" fillId="2" borderId="31" xfId="6" applyNumberFormat="1" applyFont="1" applyFill="1" applyBorder="1" applyAlignment="1">
      <alignment horizontal="center" vertical="center" wrapText="1"/>
    </xf>
    <xf numFmtId="165" fontId="8" fillId="2" borderId="0" xfId="6" applyNumberFormat="1" applyFont="1" applyFill="1" applyBorder="1" applyAlignment="1">
      <alignment horizontal="center" vertical="center"/>
    </xf>
    <xf numFmtId="165" fontId="8" fillId="9" borderId="13" xfId="4" applyNumberFormat="1" applyFont="1" applyFill="1" applyBorder="1" applyAlignment="1">
      <alignment horizontal="center" vertical="center"/>
    </xf>
    <xf numFmtId="0" fontId="21" fillId="0" borderId="0" xfId="4" applyFont="1" applyAlignment="1">
      <alignment vertical="center" wrapText="1"/>
    </xf>
    <xf numFmtId="0" fontId="22" fillId="2" borderId="32" xfId="4" applyFont="1" applyFill="1" applyBorder="1" applyAlignment="1">
      <alignment horizontal="center" vertical="center"/>
    </xf>
    <xf numFmtId="0" fontId="22" fillId="2" borderId="33" xfId="4" applyFont="1" applyFill="1" applyBorder="1" applyAlignment="1">
      <alignment horizontal="center" vertical="center"/>
    </xf>
    <xf numFmtId="0" fontId="3" fillId="0" borderId="13" xfId="4" applyBorder="1"/>
    <xf numFmtId="0" fontId="3" fillId="0" borderId="34" xfId="4" applyBorder="1"/>
    <xf numFmtId="0" fontId="3" fillId="0" borderId="35" xfId="4" applyBorder="1"/>
    <xf numFmtId="0" fontId="3" fillId="0" borderId="36" xfId="4" applyBorder="1"/>
    <xf numFmtId="0" fontId="8" fillId="12" borderId="37" xfId="4" applyFont="1" applyFill="1" applyBorder="1" applyAlignment="1">
      <alignment horizontal="center" vertical="center" wrapText="1"/>
    </xf>
    <xf numFmtId="9" fontId="8" fillId="12" borderId="38" xfId="4" applyNumberFormat="1" applyFont="1" applyFill="1" applyBorder="1" applyAlignment="1">
      <alignment horizontal="center" vertical="center"/>
    </xf>
    <xf numFmtId="0" fontId="8" fillId="12" borderId="38" xfId="4" applyFont="1" applyFill="1" applyBorder="1" applyAlignment="1">
      <alignment horizontal="center" vertical="center" wrapText="1"/>
    </xf>
    <xf numFmtId="0" fontId="8" fillId="12" borderId="39" xfId="4" applyFont="1" applyFill="1" applyBorder="1" applyAlignment="1">
      <alignment horizontal="center" vertical="center" wrapText="1"/>
    </xf>
    <xf numFmtId="0" fontId="8" fillId="2" borderId="0" xfId="4" applyFont="1" applyFill="1" applyAlignment="1">
      <alignment wrapText="1"/>
    </xf>
    <xf numFmtId="169" fontId="13" fillId="2" borderId="40" xfId="8" applyNumberFormat="1" applyFont="1" applyFill="1" applyBorder="1" applyAlignment="1">
      <alignment horizontal="center" vertical="center"/>
    </xf>
    <xf numFmtId="166" fontId="8" fillId="2" borderId="41" xfId="5" quotePrefix="1" applyNumberFormat="1" applyFont="1" applyFill="1" applyBorder="1" applyAlignment="1" applyProtection="1">
      <alignment horizontal="center" vertical="center"/>
      <protection locked="0"/>
    </xf>
    <xf numFmtId="166" fontId="8" fillId="2" borderId="20" xfId="5" quotePrefix="1" applyNumberFormat="1" applyFont="1" applyFill="1" applyBorder="1" applyAlignment="1">
      <alignment horizontal="center" vertical="center"/>
    </xf>
    <xf numFmtId="165" fontId="20" fillId="4" borderId="0" xfId="4" quotePrefix="1" applyNumberFormat="1" applyFont="1" applyFill="1" applyAlignment="1">
      <alignment horizontal="center" vertical="center" wrapText="1"/>
    </xf>
    <xf numFmtId="0" fontId="23" fillId="4" borderId="20" xfId="4" applyFont="1" applyFill="1" applyBorder="1" applyAlignment="1">
      <alignment horizontal="center" vertical="center" wrapText="1"/>
    </xf>
    <xf numFmtId="0" fontId="24" fillId="0" borderId="42" xfId="4" applyFont="1" applyBorder="1" applyAlignment="1">
      <alignment horizontal="center" vertical="center"/>
    </xf>
    <xf numFmtId="0" fontId="25" fillId="0" borderId="18" xfId="4" applyFont="1" applyBorder="1" applyAlignment="1">
      <alignment horizontal="center" vertical="center" wrapText="1"/>
    </xf>
    <xf numFmtId="0" fontId="25" fillId="0" borderId="19" xfId="4" applyFont="1" applyBorder="1" applyAlignment="1">
      <alignment horizontal="center" vertical="center" wrapText="1"/>
    </xf>
    <xf numFmtId="0" fontId="26" fillId="0" borderId="0" xfId="4" applyFont="1" applyAlignment="1">
      <alignment vertical="top" wrapText="1"/>
    </xf>
    <xf numFmtId="164" fontId="27" fillId="13" borderId="43" xfId="6" applyFont="1" applyFill="1" applyBorder="1" applyAlignment="1" applyProtection="1">
      <alignment horizontal="left" vertical="top" wrapText="1"/>
    </xf>
    <xf numFmtId="164" fontId="27" fillId="13" borderId="44" xfId="6" applyFont="1" applyFill="1" applyBorder="1" applyAlignment="1" applyProtection="1">
      <alignment horizontal="left" vertical="top" wrapText="1"/>
    </xf>
    <xf numFmtId="164" fontId="29" fillId="13" borderId="45" xfId="6" applyFont="1" applyFill="1" applyBorder="1" applyAlignment="1" applyProtection="1">
      <alignment vertical="top" wrapText="1"/>
    </xf>
    <xf numFmtId="0" fontId="8" fillId="12" borderId="46" xfId="4" applyFont="1" applyFill="1" applyBorder="1" applyAlignment="1">
      <alignment horizontal="center" vertical="center" wrapText="1"/>
    </xf>
    <xf numFmtId="170" fontId="8" fillId="12" borderId="47" xfId="4" applyNumberFormat="1" applyFont="1" applyFill="1" applyBorder="1" applyAlignment="1">
      <alignment horizontal="center" vertical="center"/>
    </xf>
    <xf numFmtId="165" fontId="8" fillId="12" borderId="47" xfId="4" applyNumberFormat="1" applyFont="1" applyFill="1" applyBorder="1" applyAlignment="1">
      <alignment horizontal="center" vertical="center"/>
    </xf>
    <xf numFmtId="165" fontId="8" fillId="12" borderId="48" xfId="6" applyNumberFormat="1" applyFont="1" applyFill="1" applyBorder="1" applyAlignment="1">
      <alignment horizontal="center" vertical="center"/>
    </xf>
    <xf numFmtId="0" fontId="8" fillId="2" borderId="28" xfId="4" applyFont="1" applyFill="1" applyBorder="1" applyAlignment="1">
      <alignment horizontal="center" vertical="center" wrapText="1"/>
    </xf>
    <xf numFmtId="165" fontId="13" fillId="2" borderId="49" xfId="4" applyNumberFormat="1" applyFont="1" applyFill="1" applyBorder="1" applyAlignment="1">
      <alignment vertical="center"/>
    </xf>
    <xf numFmtId="0" fontId="30" fillId="0" borderId="50" xfId="4" applyFont="1" applyBorder="1" applyAlignment="1">
      <alignment horizontal="center" vertical="center" wrapText="1"/>
    </xf>
    <xf numFmtId="0" fontId="30" fillId="0" borderId="51" xfId="4" applyFont="1" applyBorder="1" applyAlignment="1">
      <alignment horizontal="center" vertical="center" wrapText="1"/>
    </xf>
    <xf numFmtId="0" fontId="30" fillId="0" borderId="0" xfId="4" applyFont="1" applyAlignment="1">
      <alignment horizontal="center" vertical="center" wrapText="1"/>
    </xf>
    <xf numFmtId="0" fontId="31" fillId="4" borderId="52" xfId="4" applyFont="1" applyFill="1" applyBorder="1" applyAlignment="1">
      <alignment vertical="center" wrapText="1"/>
    </xf>
    <xf numFmtId="0" fontId="31" fillId="4" borderId="0" xfId="4" applyFont="1" applyFill="1" applyAlignment="1">
      <alignment vertical="center" wrapText="1"/>
    </xf>
    <xf numFmtId="0" fontId="10" fillId="9" borderId="13" xfId="4" applyFont="1" applyFill="1" applyBorder="1" applyAlignment="1">
      <alignment vertical="top" wrapText="1"/>
    </xf>
    <xf numFmtId="164" fontId="32" fillId="0" borderId="53" xfId="6" applyFont="1" applyBorder="1" applyAlignment="1" applyProtection="1">
      <alignment horizontal="center" vertical="center"/>
    </xf>
    <xf numFmtId="164" fontId="32" fillId="0" borderId="54" xfId="6" applyFont="1" applyBorder="1" applyAlignment="1" applyProtection="1">
      <alignment horizontal="center" vertical="center"/>
    </xf>
    <xf numFmtId="164" fontId="32" fillId="0" borderId="55" xfId="6" applyFont="1" applyBorder="1" applyAlignment="1" applyProtection="1">
      <alignment horizontal="center" vertical="center"/>
    </xf>
    <xf numFmtId="0" fontId="3" fillId="0" borderId="0" xfId="4" applyAlignment="1">
      <alignment vertical="center"/>
    </xf>
    <xf numFmtId="0" fontId="30" fillId="0" borderId="56" xfId="4" applyFont="1" applyBorder="1" applyAlignment="1">
      <alignment horizontal="centerContinuous" vertical="center" wrapText="1"/>
    </xf>
    <xf numFmtId="0" fontId="30" fillId="0" borderId="57" xfId="4" applyFont="1" applyBorder="1" applyAlignment="1">
      <alignment horizontal="centerContinuous" vertical="center" wrapText="1"/>
    </xf>
    <xf numFmtId="0" fontId="33" fillId="0" borderId="57" xfId="4" applyFont="1" applyBorder="1" applyAlignment="1">
      <alignment horizontal="centerContinuous"/>
    </xf>
    <xf numFmtId="0" fontId="33" fillId="0" borderId="0" xfId="4" applyFont="1" applyAlignment="1">
      <alignment horizontal="centerContinuous"/>
    </xf>
    <xf numFmtId="10" fontId="12" fillId="4" borderId="58" xfId="4" applyNumberFormat="1" applyFont="1" applyFill="1" applyBorder="1" applyAlignment="1">
      <alignment horizontal="center" vertical="center"/>
    </xf>
    <xf numFmtId="10" fontId="12" fillId="4" borderId="0" xfId="9" applyNumberFormat="1" applyFont="1" applyFill="1" applyBorder="1" applyAlignment="1">
      <alignment horizontal="center"/>
    </xf>
    <xf numFmtId="10" fontId="12" fillId="4" borderId="59" xfId="4" applyNumberFormat="1" applyFont="1" applyFill="1" applyBorder="1" applyAlignment="1">
      <alignment horizontal="center" vertical="center"/>
    </xf>
    <xf numFmtId="10" fontId="12" fillId="9" borderId="13" xfId="3" applyNumberFormat="1" applyFont="1" applyFill="1" applyBorder="1" applyAlignment="1">
      <alignment horizontal="center" vertical="center"/>
    </xf>
    <xf numFmtId="0" fontId="14" fillId="0" borderId="60" xfId="4" applyFont="1" applyBorder="1" applyAlignment="1">
      <alignment horizontal="center" vertical="center"/>
    </xf>
    <xf numFmtId="0" fontId="14" fillId="0" borderId="61" xfId="4" applyFont="1" applyBorder="1" applyAlignment="1">
      <alignment horizontal="center" vertical="center"/>
    </xf>
    <xf numFmtId="171" fontId="22" fillId="0" borderId="20" xfId="4" applyNumberFormat="1" applyFont="1" applyBorder="1" applyAlignment="1">
      <alignment horizontal="center" vertical="center"/>
    </xf>
    <xf numFmtId="0" fontId="34" fillId="5" borderId="0" xfId="4" applyFont="1" applyFill="1"/>
    <xf numFmtId="0" fontId="22" fillId="9" borderId="62" xfId="4" applyFont="1" applyFill="1" applyBorder="1" applyAlignment="1">
      <alignment horizontal="center"/>
    </xf>
    <xf numFmtId="0" fontId="22" fillId="10" borderId="63" xfId="4" applyFont="1" applyFill="1" applyBorder="1" applyAlignment="1">
      <alignment horizontal="center"/>
    </xf>
    <xf numFmtId="165" fontId="31" fillId="9" borderId="64" xfId="4" quotePrefix="1" applyNumberFormat="1" applyFont="1" applyFill="1" applyBorder="1" applyAlignment="1">
      <alignment horizontal="center" vertical="center" wrapText="1"/>
    </xf>
    <xf numFmtId="165" fontId="12" fillId="9" borderId="64" xfId="4" quotePrefix="1" applyNumberFormat="1" applyFont="1" applyFill="1" applyBorder="1" applyAlignment="1">
      <alignment horizontal="center" vertical="center" wrapText="1"/>
    </xf>
    <xf numFmtId="0" fontId="35" fillId="9" borderId="65" xfId="4" applyFont="1" applyFill="1" applyBorder="1" applyAlignment="1">
      <alignment vertical="center"/>
    </xf>
    <xf numFmtId="0" fontId="24" fillId="0" borderId="66" xfId="4" applyFont="1" applyBorder="1" applyAlignment="1">
      <alignment horizontal="center" vertical="center"/>
    </xf>
    <xf numFmtId="0" fontId="25" fillId="0" borderId="34" xfId="4" applyFont="1" applyBorder="1" applyAlignment="1">
      <alignment horizontal="center" vertical="center" wrapText="1"/>
    </xf>
    <xf numFmtId="0" fontId="25" fillId="0" borderId="36" xfId="4" applyFont="1" applyBorder="1" applyAlignment="1">
      <alignment horizontal="center" vertical="center" wrapText="1"/>
    </xf>
    <xf numFmtId="0" fontId="36" fillId="0" borderId="67" xfId="4" applyFont="1" applyBorder="1" applyAlignment="1">
      <alignment horizontal="center" vertical="top" wrapText="1"/>
    </xf>
    <xf numFmtId="0" fontId="36" fillId="0" borderId="0" xfId="4" applyFont="1" applyAlignment="1">
      <alignment horizontal="center" vertical="top" wrapText="1"/>
    </xf>
    <xf numFmtId="0" fontId="36" fillId="0" borderId="68" xfId="4" applyFont="1" applyBorder="1" applyAlignment="1">
      <alignment horizontal="center" vertical="top" wrapText="1"/>
    </xf>
    <xf numFmtId="0" fontId="10" fillId="6" borderId="69" xfId="4" applyFont="1" applyFill="1" applyBorder="1" applyAlignment="1">
      <alignment horizontal="left" vertical="center" wrapText="1"/>
    </xf>
    <xf numFmtId="165" fontId="8" fillId="9" borderId="70" xfId="4" applyNumberFormat="1" applyFont="1" applyFill="1" applyBorder="1" applyAlignment="1">
      <alignment horizontal="center" vertical="center"/>
    </xf>
    <xf numFmtId="165" fontId="8" fillId="10" borderId="71" xfId="4" applyNumberFormat="1" applyFont="1" applyFill="1" applyBorder="1" applyAlignment="1">
      <alignment horizontal="center" vertical="center"/>
    </xf>
    <xf numFmtId="165" fontId="8" fillId="9" borderId="72" xfId="4" applyNumberFormat="1" applyFont="1" applyFill="1" applyBorder="1" applyAlignment="1">
      <alignment horizontal="center" vertical="center"/>
    </xf>
    <xf numFmtId="165" fontId="13" fillId="9" borderId="28" xfId="4" applyNumberFormat="1" applyFont="1" applyFill="1" applyBorder="1" applyAlignment="1">
      <alignment horizontal="center" vertical="center"/>
    </xf>
    <xf numFmtId="165" fontId="36" fillId="9" borderId="49" xfId="4" applyNumberFormat="1" applyFont="1" applyFill="1" applyBorder="1" applyAlignment="1">
      <alignment horizontal="center" vertical="center"/>
    </xf>
    <xf numFmtId="0" fontId="24" fillId="0" borderId="73" xfId="4" applyFont="1" applyBorder="1" applyAlignment="1">
      <alignment horizontal="center" vertical="center"/>
    </xf>
    <xf numFmtId="0" fontId="25" fillId="0" borderId="73" xfId="4" applyFont="1" applyBorder="1" applyAlignment="1">
      <alignment horizontal="center" vertical="top" wrapText="1"/>
    </xf>
    <xf numFmtId="0" fontId="37" fillId="0" borderId="0" xfId="4" applyFont="1" applyAlignment="1">
      <alignment vertical="center" wrapText="1"/>
    </xf>
    <xf numFmtId="0" fontId="38" fillId="2" borderId="74" xfId="4" applyFont="1" applyFill="1" applyBorder="1" applyAlignment="1">
      <alignment horizontal="left" vertical="center" wrapText="1"/>
    </xf>
    <xf numFmtId="0" fontId="38" fillId="2" borderId="75" xfId="4" applyFont="1" applyFill="1" applyBorder="1" applyAlignment="1">
      <alignment horizontal="left" vertical="center" wrapText="1"/>
    </xf>
    <xf numFmtId="0" fontId="38" fillId="2" borderId="76" xfId="4" applyFont="1" applyFill="1" applyBorder="1" applyAlignment="1">
      <alignment horizontal="left" vertical="center" wrapText="1"/>
    </xf>
    <xf numFmtId="167" fontId="39" fillId="2" borderId="77" xfId="6" applyNumberFormat="1" applyFont="1" applyFill="1" applyBorder="1" applyAlignment="1" applyProtection="1">
      <alignment horizontal="center" vertical="center"/>
      <protection locked="0"/>
    </xf>
    <xf numFmtId="0" fontId="40" fillId="9" borderId="0" xfId="4" applyFont="1" applyFill="1" applyAlignment="1">
      <alignment vertical="center" wrapText="1"/>
    </xf>
    <xf numFmtId="165" fontId="41" fillId="0" borderId="0" xfId="4" applyNumberFormat="1" applyFont="1" applyAlignment="1">
      <alignment horizontal="center" vertical="center"/>
    </xf>
    <xf numFmtId="0" fontId="25" fillId="0" borderId="42" xfId="4" applyFont="1" applyBorder="1" applyAlignment="1">
      <alignment horizontal="center" vertical="top" wrapText="1"/>
    </xf>
    <xf numFmtId="0" fontId="38" fillId="2" borderId="67" xfId="4" applyFont="1" applyFill="1" applyBorder="1" applyAlignment="1">
      <alignment horizontal="left" vertical="center" wrapText="1"/>
    </xf>
    <xf numFmtId="0" fontId="38" fillId="2" borderId="0" xfId="4" applyFont="1" applyFill="1" applyAlignment="1">
      <alignment horizontal="left" vertical="center" wrapText="1"/>
    </xf>
    <xf numFmtId="0" fontId="38" fillId="2" borderId="78" xfId="4" applyFont="1" applyFill="1" applyBorder="1" applyAlignment="1">
      <alignment horizontal="left" vertical="center" wrapText="1"/>
    </xf>
    <xf numFmtId="167" fontId="39" fillId="2" borderId="79" xfId="6" applyNumberFormat="1" applyFont="1" applyFill="1" applyBorder="1" applyAlignment="1" applyProtection="1">
      <alignment horizontal="center" vertical="center"/>
      <protection locked="0"/>
    </xf>
    <xf numFmtId="165" fontId="3" fillId="0" borderId="0" xfId="4" applyNumberFormat="1" applyAlignment="1">
      <alignment horizontal="center" vertical="center"/>
    </xf>
    <xf numFmtId="0" fontId="3" fillId="0" borderId="80" xfId="4" applyBorder="1"/>
    <xf numFmtId="0" fontId="3" fillId="0" borderId="31" xfId="4" applyBorder="1"/>
    <xf numFmtId="0" fontId="25" fillId="0" borderId="66" xfId="4" applyFont="1" applyBorder="1" applyAlignment="1">
      <alignment horizontal="center" vertical="top" wrapText="1"/>
    </xf>
    <xf numFmtId="0" fontId="38" fillId="2" borderId="81" xfId="4" applyFont="1" applyFill="1" applyBorder="1" applyAlignment="1">
      <alignment horizontal="left" vertical="center" wrapText="1"/>
    </xf>
    <xf numFmtId="0" fontId="38" fillId="2" borderId="82" xfId="4" applyFont="1" applyFill="1" applyBorder="1" applyAlignment="1">
      <alignment horizontal="left" vertical="center" wrapText="1"/>
    </xf>
    <xf numFmtId="0" fontId="38" fillId="2" borderId="83" xfId="4" applyFont="1" applyFill="1" applyBorder="1" applyAlignment="1">
      <alignment horizontal="left" vertical="center" wrapText="1"/>
    </xf>
    <xf numFmtId="167" fontId="39" fillId="2" borderId="84" xfId="6" applyNumberFormat="1" applyFont="1" applyFill="1" applyBorder="1" applyAlignment="1" applyProtection="1">
      <alignment horizontal="center" vertical="center"/>
      <protection locked="0"/>
    </xf>
    <xf numFmtId="0" fontId="42" fillId="5" borderId="85" xfId="5" applyFont="1" applyFill="1" applyBorder="1" applyAlignment="1">
      <alignment vertical="center"/>
    </xf>
    <xf numFmtId="0" fontId="8" fillId="0" borderId="0" xfId="4" applyFont="1"/>
    <xf numFmtId="0" fontId="36" fillId="9" borderId="0" xfId="4" applyFont="1" applyFill="1"/>
    <xf numFmtId="0" fontId="3" fillId="0" borderId="52" xfId="4" applyBorder="1"/>
    <xf numFmtId="0" fontId="43" fillId="14" borderId="86" xfId="10" applyFont="1" applyFill="1" applyBorder="1" applyAlignment="1">
      <alignment vertical="center" wrapText="1"/>
    </xf>
    <xf numFmtId="0" fontId="8" fillId="12" borderId="0" xfId="5" applyFont="1" applyFill="1" applyAlignment="1">
      <alignment horizontal="center" vertical="center" wrapText="1"/>
    </xf>
    <xf numFmtId="0" fontId="44" fillId="0" borderId="87" xfId="4" applyFont="1" applyBorder="1" applyAlignment="1">
      <alignment horizontal="center" vertical="center" wrapText="1"/>
    </xf>
    <xf numFmtId="0" fontId="44" fillId="0" borderId="88" xfId="4" applyFont="1" applyBorder="1" applyAlignment="1">
      <alignment horizontal="center" vertical="center" wrapText="1"/>
    </xf>
    <xf numFmtId="0" fontId="44" fillId="0" borderId="89" xfId="4" applyFont="1" applyBorder="1" applyAlignment="1">
      <alignment horizontal="center" vertical="center" wrapText="1"/>
    </xf>
    <xf numFmtId="0" fontId="13" fillId="15" borderId="90" xfId="5" applyFont="1" applyFill="1" applyBorder="1" applyAlignment="1">
      <alignment horizontal="center" vertical="center"/>
    </xf>
    <xf numFmtId="0" fontId="13" fillId="15" borderId="91" xfId="5" applyFont="1" applyFill="1" applyBorder="1" applyAlignment="1">
      <alignment horizontal="center" vertical="center"/>
    </xf>
    <xf numFmtId="165" fontId="10" fillId="15" borderId="0" xfId="5" applyNumberFormat="1" applyFont="1" applyFill="1" applyAlignment="1">
      <alignment horizontal="center" vertical="center"/>
    </xf>
    <xf numFmtId="0" fontId="45" fillId="5" borderId="0" xfId="4" applyFont="1" applyFill="1" applyAlignment="1">
      <alignment horizontal="left" vertical="center" wrapText="1"/>
    </xf>
    <xf numFmtId="9" fontId="46" fillId="5" borderId="0" xfId="4" applyNumberFormat="1" applyFont="1" applyFill="1" applyAlignment="1">
      <alignment vertical="center"/>
    </xf>
    <xf numFmtId="165" fontId="14" fillId="6" borderId="92" xfId="11" applyNumberFormat="1" applyFont="1" applyFill="1" applyBorder="1" applyAlignment="1">
      <alignment horizontal="center" vertical="center"/>
    </xf>
    <xf numFmtId="44" fontId="8" fillId="6" borderId="93" xfId="5" applyNumberFormat="1" applyFont="1" applyFill="1" applyBorder="1" applyAlignment="1">
      <alignment horizontal="center" vertical="center"/>
    </xf>
    <xf numFmtId="167" fontId="13" fillId="6" borderId="93" xfId="5" applyNumberFormat="1" applyFont="1" applyFill="1" applyBorder="1" applyAlignment="1">
      <alignment horizontal="center" vertical="center"/>
    </xf>
    <xf numFmtId="166" fontId="10" fillId="6" borderId="0" xfId="5" applyNumberFormat="1" applyFont="1" applyFill="1" applyAlignment="1">
      <alignment horizontal="center" vertical="center"/>
    </xf>
    <xf numFmtId="165" fontId="8" fillId="12" borderId="0" xfId="5" applyNumberFormat="1" applyFont="1" applyFill="1" applyAlignment="1">
      <alignment horizontal="center" vertical="center"/>
    </xf>
    <xf numFmtId="165" fontId="47" fillId="0" borderId="7" xfId="4" applyNumberFormat="1" applyFont="1" applyBorder="1" applyAlignment="1">
      <alignment horizontal="center" vertical="center" wrapText="1"/>
    </xf>
    <xf numFmtId="165" fontId="47" fillId="0" borderId="8" xfId="4" applyNumberFormat="1" applyFont="1" applyBorder="1" applyAlignment="1">
      <alignment horizontal="center" vertical="center" wrapText="1"/>
    </xf>
    <xf numFmtId="0" fontId="48" fillId="0" borderId="9" xfId="4" applyFont="1" applyBorder="1" applyAlignment="1">
      <alignment horizontal="center" vertical="center" wrapText="1"/>
    </xf>
    <xf numFmtId="0" fontId="49" fillId="5" borderId="94" xfId="4" applyFont="1" applyFill="1" applyBorder="1" applyAlignment="1">
      <alignment horizontal="center" vertical="center" wrapText="1"/>
    </xf>
    <xf numFmtId="0" fontId="49" fillId="5" borderId="95" xfId="4" applyFont="1" applyFill="1" applyBorder="1" applyAlignment="1">
      <alignment horizontal="center" vertical="center" wrapText="1"/>
    </xf>
    <xf numFmtId="167" fontId="42" fillId="5" borderId="96" xfId="6" applyNumberFormat="1" applyFont="1" applyFill="1" applyBorder="1" applyAlignment="1" applyProtection="1">
      <alignment horizontal="center" vertical="center"/>
    </xf>
    <xf numFmtId="0" fontId="32" fillId="9" borderId="97" xfId="5" applyFont="1" applyFill="1" applyBorder="1" applyAlignment="1">
      <alignment vertical="center" wrapText="1"/>
    </xf>
    <xf numFmtId="0" fontId="50" fillId="6" borderId="31" xfId="4" applyFont="1" applyFill="1" applyBorder="1" applyAlignment="1">
      <alignment horizontal="center" vertical="center" wrapText="1"/>
    </xf>
    <xf numFmtId="0" fontId="50" fillId="6" borderId="17" xfId="4" applyFont="1" applyFill="1" applyBorder="1" applyAlignment="1">
      <alignment horizontal="center" vertical="center" wrapText="1"/>
    </xf>
    <xf numFmtId="0" fontId="10" fillId="12" borderId="98" xfId="5" applyFont="1" applyFill="1" applyBorder="1" applyAlignment="1">
      <alignment horizontal="centerContinuous" vertical="center"/>
    </xf>
    <xf numFmtId="0" fontId="10" fillId="12" borderId="99" xfId="5" applyFont="1" applyFill="1" applyBorder="1" applyAlignment="1">
      <alignment horizontal="centerContinuous" vertical="center"/>
    </xf>
    <xf numFmtId="0" fontId="5" fillId="12" borderId="99" xfId="5" applyFill="1" applyBorder="1" applyAlignment="1">
      <alignment horizontal="centerContinuous"/>
    </xf>
    <xf numFmtId="0" fontId="10" fillId="12" borderId="4" xfId="5" applyFont="1" applyFill="1" applyBorder="1" applyAlignment="1">
      <alignment horizontal="centerContinuous" vertical="center" wrapText="1"/>
    </xf>
    <xf numFmtId="0" fontId="10" fillId="12" borderId="6" xfId="5" applyFont="1" applyFill="1" applyBorder="1" applyAlignment="1">
      <alignment horizontal="centerContinuous" vertical="center" wrapText="1"/>
    </xf>
    <xf numFmtId="165" fontId="22" fillId="12" borderId="100" xfId="5" applyNumberFormat="1" applyFont="1" applyFill="1" applyBorder="1" applyAlignment="1">
      <alignment horizontal="center" vertical="center"/>
    </xf>
    <xf numFmtId="165" fontId="47" fillId="0" borderId="101" xfId="4" applyNumberFormat="1" applyFont="1" applyBorder="1" applyAlignment="1">
      <alignment horizontal="center" vertical="center" wrapText="1"/>
    </xf>
    <xf numFmtId="165" fontId="47" fillId="0" borderId="102" xfId="4" applyNumberFormat="1" applyFont="1" applyBorder="1" applyAlignment="1">
      <alignment horizontal="center" vertical="center" wrapText="1"/>
    </xf>
    <xf numFmtId="0" fontId="48" fillId="0" borderId="103" xfId="4" applyFont="1" applyBorder="1" applyAlignment="1">
      <alignment horizontal="center" vertical="center" wrapText="1"/>
    </xf>
    <xf numFmtId="0" fontId="51" fillId="0" borderId="104" xfId="4" applyFont="1" applyBorder="1" applyAlignment="1">
      <alignment horizontal="center" vertical="center" wrapText="1"/>
    </xf>
    <xf numFmtId="0" fontId="51" fillId="0" borderId="105" xfId="4" applyFont="1" applyBorder="1" applyAlignment="1">
      <alignment horizontal="center" vertical="center" wrapText="1"/>
    </xf>
    <xf numFmtId="0" fontId="51" fillId="0" borderId="105" xfId="4" applyFont="1" applyBorder="1" applyAlignment="1">
      <alignment horizontal="left" vertical="center"/>
    </xf>
    <xf numFmtId="0" fontId="51" fillId="0" borderId="106" xfId="4" applyFont="1" applyBorder="1" applyAlignment="1">
      <alignment horizontal="center" vertical="center" wrapText="1"/>
    </xf>
    <xf numFmtId="10" fontId="52" fillId="0" borderId="107" xfId="3" applyNumberFormat="1" applyFont="1" applyBorder="1" applyAlignment="1">
      <alignment horizontal="center" vertical="center"/>
    </xf>
    <xf numFmtId="0" fontId="7" fillId="0" borderId="108" xfId="4" applyFont="1" applyBorder="1" applyAlignment="1">
      <alignment vertical="top" wrapText="1"/>
    </xf>
    <xf numFmtId="0" fontId="50" fillId="6" borderId="28" xfId="4" applyFont="1" applyFill="1" applyBorder="1" applyAlignment="1">
      <alignment horizontal="center" vertical="center" wrapText="1"/>
    </xf>
    <xf numFmtId="0" fontId="3" fillId="6" borderId="28" xfId="4" applyFill="1" applyBorder="1"/>
    <xf numFmtId="0" fontId="3" fillId="0" borderId="49" xfId="4" applyBorder="1"/>
    <xf numFmtId="0" fontId="53" fillId="4" borderId="0" xfId="4" applyFont="1" applyFill="1" applyAlignment="1">
      <alignment horizontal="center" vertical="center" wrapText="1"/>
    </xf>
    <xf numFmtId="172" fontId="0" fillId="0" borderId="0" xfId="6" applyNumberFormat="1" applyFont="1"/>
    <xf numFmtId="0" fontId="54" fillId="2" borderId="109" xfId="5" applyFont="1" applyFill="1" applyBorder="1" applyAlignment="1">
      <alignment vertical="center"/>
    </xf>
    <xf numFmtId="0" fontId="54" fillId="2" borderId="110" xfId="5" applyFont="1" applyFill="1" applyBorder="1" applyAlignment="1">
      <alignment vertical="center"/>
    </xf>
    <xf numFmtId="0" fontId="55" fillId="2" borderId="110" xfId="5" applyFont="1" applyFill="1" applyBorder="1" applyAlignment="1">
      <alignment vertical="center" wrapText="1"/>
    </xf>
    <xf numFmtId="0" fontId="56" fillId="14" borderId="111" xfId="5" applyFont="1" applyFill="1" applyBorder="1" applyAlignment="1">
      <alignment vertical="center"/>
    </xf>
    <xf numFmtId="44" fontId="36" fillId="9" borderId="112" xfId="11" applyFont="1" applyFill="1" applyBorder="1" applyAlignment="1">
      <alignment horizontal="center" vertical="center"/>
    </xf>
    <xf numFmtId="0" fontId="57" fillId="12" borderId="113" xfId="4" applyFont="1" applyFill="1" applyBorder="1" applyAlignment="1">
      <alignment horizontal="center" vertical="center" wrapText="1"/>
    </xf>
    <xf numFmtId="0" fontId="8" fillId="12" borderId="114" xfId="10" applyFont="1" applyFill="1" applyBorder="1" applyAlignment="1">
      <alignment vertical="center" wrapText="1"/>
    </xf>
    <xf numFmtId="44" fontId="59" fillId="16" borderId="4" xfId="5" applyNumberFormat="1" applyFont="1" applyFill="1" applyBorder="1" applyAlignment="1">
      <alignment horizontal="center" vertical="center"/>
    </xf>
    <xf numFmtId="0" fontId="60" fillId="16" borderId="6" xfId="5" applyFont="1" applyFill="1" applyBorder="1" applyAlignment="1">
      <alignment vertical="center" wrapText="1"/>
    </xf>
    <xf numFmtId="0" fontId="62" fillId="12" borderId="115" xfId="5" applyFont="1" applyFill="1" applyBorder="1" applyAlignment="1">
      <alignment horizontal="center" vertical="center" wrapText="1"/>
    </xf>
    <xf numFmtId="165" fontId="42" fillId="0" borderId="116" xfId="4" applyNumberFormat="1" applyFont="1" applyBorder="1" applyAlignment="1">
      <alignment horizontal="center" vertical="center" wrapText="1"/>
    </xf>
    <xf numFmtId="165" fontId="42" fillId="0" borderId="117" xfId="4" applyNumberFormat="1" applyFont="1" applyBorder="1" applyAlignment="1">
      <alignment horizontal="center" vertical="center" wrapText="1"/>
    </xf>
    <xf numFmtId="166" fontId="42" fillId="0" borderId="118" xfId="4" applyNumberFormat="1" applyFont="1" applyBorder="1" applyAlignment="1">
      <alignment horizontal="center" vertical="center"/>
    </xf>
    <xf numFmtId="0" fontId="22" fillId="0" borderId="0" xfId="4" applyFont="1" applyAlignment="1">
      <alignment horizontal="center" vertical="center" wrapText="1"/>
    </xf>
    <xf numFmtId="165" fontId="27" fillId="0" borderId="119" xfId="4" applyNumberFormat="1" applyFont="1" applyBorder="1" applyAlignment="1">
      <alignment horizontal="center" vertical="center" wrapText="1"/>
    </xf>
    <xf numFmtId="165" fontId="27" fillId="0" borderId="120" xfId="4" applyNumberFormat="1" applyFont="1" applyBorder="1" applyAlignment="1">
      <alignment horizontal="center" vertical="center" wrapText="1"/>
    </xf>
    <xf numFmtId="166" fontId="42" fillId="0" borderId="121" xfId="4" applyNumberFormat="1" applyFont="1" applyBorder="1" applyAlignment="1">
      <alignment horizontal="center" vertical="center"/>
    </xf>
    <xf numFmtId="0" fontId="56" fillId="14" borderId="122" xfId="5" applyFont="1" applyFill="1" applyBorder="1" applyAlignment="1">
      <alignment vertical="center"/>
    </xf>
    <xf numFmtId="0" fontId="57" fillId="12" borderId="123" xfId="4" applyFont="1" applyFill="1" applyBorder="1" applyAlignment="1">
      <alignment horizontal="center" vertical="center" wrapText="1"/>
    </xf>
    <xf numFmtId="10" fontId="8" fillId="12" borderId="124" xfId="10" applyNumberFormat="1" applyFont="1" applyFill="1" applyBorder="1" applyAlignment="1">
      <alignment horizontal="left" vertical="center" wrapText="1"/>
    </xf>
    <xf numFmtId="44" fontId="13" fillId="17" borderId="4" xfId="5" applyNumberFormat="1" applyFont="1" applyFill="1" applyBorder="1" applyAlignment="1">
      <alignment horizontal="center" vertical="center"/>
    </xf>
    <xf numFmtId="0" fontId="62" fillId="17" borderId="125" xfId="5" applyFont="1" applyFill="1" applyBorder="1" applyAlignment="1">
      <alignment vertical="center" wrapText="1"/>
    </xf>
    <xf numFmtId="0" fontId="23" fillId="12" borderId="115" xfId="5" applyFont="1" applyFill="1" applyBorder="1" applyAlignment="1">
      <alignment horizontal="center" vertical="center" wrapText="1"/>
    </xf>
    <xf numFmtId="166" fontId="10" fillId="0" borderId="0" xfId="4" applyNumberFormat="1" applyFont="1" applyAlignment="1">
      <alignment horizontal="center" vertical="center"/>
    </xf>
    <xf numFmtId="0" fontId="63" fillId="2" borderId="126" xfId="5" applyFont="1" applyFill="1" applyBorder="1" applyAlignment="1">
      <alignment horizontal="right" vertical="center"/>
    </xf>
    <xf numFmtId="0" fontId="63" fillId="2" borderId="127" xfId="5" applyFont="1" applyFill="1" applyBorder="1" applyAlignment="1">
      <alignment horizontal="right" vertical="center"/>
    </xf>
    <xf numFmtId="167" fontId="63" fillId="2" borderId="127" xfId="5" applyNumberFormat="1" applyFont="1" applyFill="1" applyBorder="1" applyAlignment="1">
      <alignment horizontal="center" vertical="center"/>
    </xf>
    <xf numFmtId="0" fontId="18" fillId="2" borderId="127" xfId="5" applyFont="1" applyFill="1" applyBorder="1" applyAlignment="1">
      <alignment horizontal="center" vertical="center"/>
    </xf>
    <xf numFmtId="0" fontId="20" fillId="12" borderId="52" xfId="4" applyFont="1" applyFill="1" applyBorder="1" applyAlignment="1">
      <alignment vertical="center" wrapText="1"/>
    </xf>
    <xf numFmtId="44" fontId="32" fillId="9" borderId="112" xfId="11" applyFont="1" applyFill="1" applyBorder="1" applyAlignment="1">
      <alignment horizontal="center" vertical="center"/>
    </xf>
    <xf numFmtId="0" fontId="20" fillId="12" borderId="4" xfId="4" applyFont="1" applyFill="1" applyBorder="1" applyAlignment="1">
      <alignment vertical="center" wrapText="1"/>
    </xf>
    <xf numFmtId="165" fontId="13" fillId="12" borderId="4" xfId="2" applyNumberFormat="1" applyFont="1" applyFill="1" applyBorder="1" applyAlignment="1">
      <alignment vertical="center" wrapText="1"/>
    </xf>
    <xf numFmtId="44" fontId="65" fillId="6" borderId="4" xfId="11" applyFont="1" applyFill="1" applyBorder="1" applyAlignment="1">
      <alignment horizontal="right" vertical="center" wrapText="1"/>
    </xf>
    <xf numFmtId="44" fontId="10" fillId="9" borderId="128" xfId="11" applyFont="1" applyFill="1" applyBorder="1" applyAlignment="1">
      <alignment horizontal="left" vertical="center" wrapText="1"/>
    </xf>
    <xf numFmtId="0" fontId="8" fillId="6" borderId="129" xfId="5" applyFont="1" applyFill="1" applyBorder="1" applyAlignment="1">
      <alignment horizontal="left" vertical="center" wrapText="1"/>
    </xf>
    <xf numFmtId="173" fontId="66" fillId="9" borderId="130" xfId="2" applyNumberFormat="1" applyFont="1" applyFill="1" applyBorder="1" applyAlignment="1">
      <alignment horizontal="center" vertical="center"/>
    </xf>
    <xf numFmtId="0" fontId="31" fillId="12" borderId="131" xfId="5" applyFont="1" applyFill="1" applyBorder="1" applyAlignment="1">
      <alignment vertical="center"/>
    </xf>
    <xf numFmtId="174" fontId="12" fillId="12" borderId="132" xfId="5" applyNumberFormat="1" applyFont="1" applyFill="1" applyBorder="1" applyAlignment="1">
      <alignment horizontal="center" vertical="center"/>
    </xf>
    <xf numFmtId="1" fontId="12" fillId="6" borderId="132" xfId="5" applyNumberFormat="1" applyFont="1" applyFill="1" applyBorder="1" applyAlignment="1">
      <alignment horizontal="center" vertical="center" wrapText="1"/>
    </xf>
    <xf numFmtId="1" fontId="36" fillId="9" borderId="133" xfId="5" applyNumberFormat="1" applyFont="1" applyFill="1" applyBorder="1" applyAlignment="1">
      <alignment horizontal="center"/>
    </xf>
    <xf numFmtId="0" fontId="42" fillId="13" borderId="116" xfId="5" applyFont="1" applyFill="1" applyBorder="1" applyAlignment="1">
      <alignment vertical="center"/>
    </xf>
    <xf numFmtId="0" fontId="55" fillId="13" borderId="117" xfId="5" applyFont="1" applyFill="1" applyBorder="1" applyAlignment="1">
      <alignment vertical="center"/>
    </xf>
    <xf numFmtId="0" fontId="32" fillId="6" borderId="134" xfId="5" applyFont="1" applyFill="1" applyBorder="1" applyAlignment="1">
      <alignment horizontal="center" vertical="center" wrapText="1"/>
    </xf>
    <xf numFmtId="0" fontId="32" fillId="6" borderId="135" xfId="5" applyFont="1" applyFill="1" applyBorder="1" applyAlignment="1">
      <alignment horizontal="center" vertical="center" wrapText="1"/>
    </xf>
    <xf numFmtId="0" fontId="32" fillId="6" borderId="136" xfId="5" applyFont="1" applyFill="1" applyBorder="1" applyAlignment="1">
      <alignment vertical="center" wrapText="1"/>
    </xf>
    <xf numFmtId="0" fontId="32" fillId="9" borderId="134" xfId="5" applyFont="1" applyFill="1" applyBorder="1" applyAlignment="1">
      <alignment vertical="center" wrapText="1"/>
    </xf>
    <xf numFmtId="0" fontId="32" fillId="6" borderId="134" xfId="5" applyFont="1" applyFill="1" applyBorder="1" applyAlignment="1">
      <alignment vertical="center" wrapText="1"/>
    </xf>
    <xf numFmtId="167" fontId="67" fillId="0" borderId="137" xfId="7" applyNumberFormat="1" applyFont="1" applyFill="1" applyBorder="1" applyAlignment="1">
      <alignment horizontal="center" vertical="center" wrapText="1"/>
    </xf>
    <xf numFmtId="0" fontId="68" fillId="0" borderId="0" xfId="4" applyFont="1" applyAlignment="1">
      <alignment vertical="center"/>
    </xf>
    <xf numFmtId="0" fontId="69" fillId="2" borderId="138" xfId="5" applyFont="1" applyFill="1" applyBorder="1" applyAlignment="1">
      <alignment horizontal="center" vertical="center"/>
    </xf>
    <xf numFmtId="0" fontId="69" fillId="2" borderId="139" xfId="5" applyFont="1" applyFill="1" applyBorder="1" applyAlignment="1">
      <alignment horizontal="center" vertical="center"/>
    </xf>
    <xf numFmtId="0" fontId="69" fillId="2" borderId="69" xfId="5" applyFont="1" applyFill="1" applyBorder="1" applyAlignment="1">
      <alignment horizontal="center" vertical="center"/>
    </xf>
    <xf numFmtId="164" fontId="70" fillId="0" borderId="137" xfId="6" applyFont="1" applyFill="1" applyBorder="1" applyAlignment="1">
      <alignment horizontal="center" vertical="center"/>
    </xf>
    <xf numFmtId="0" fontId="31" fillId="15" borderId="140" xfId="4" applyFont="1" applyFill="1" applyBorder="1" applyProtection="1">
      <protection locked="0"/>
    </xf>
    <xf numFmtId="0" fontId="31" fillId="15" borderId="141" xfId="4" applyFont="1" applyFill="1" applyBorder="1" applyProtection="1">
      <protection locked="0"/>
    </xf>
    <xf numFmtId="0" fontId="31" fillId="6" borderId="142" xfId="4" applyFont="1" applyFill="1" applyBorder="1"/>
    <xf numFmtId="0" fontId="31" fillId="15" borderId="31" xfId="4" applyFont="1" applyFill="1" applyBorder="1" applyProtection="1">
      <protection locked="0"/>
    </xf>
    <xf numFmtId="0" fontId="5" fillId="5" borderId="17" xfId="5" applyFill="1" applyBorder="1"/>
    <xf numFmtId="0" fontId="39" fillId="5" borderId="143" xfId="4" applyFont="1" applyFill="1" applyBorder="1" applyAlignment="1">
      <alignment horizontal="right" vertical="center"/>
    </xf>
    <xf numFmtId="0" fontId="39" fillId="5" borderId="144" xfId="4" applyFont="1" applyFill="1" applyBorder="1" applyAlignment="1">
      <alignment horizontal="right" vertical="center"/>
    </xf>
    <xf numFmtId="165" fontId="42" fillId="5" borderId="145" xfId="5" applyNumberFormat="1" applyFont="1" applyFill="1" applyBorder="1" applyAlignment="1">
      <alignment vertical="center"/>
    </xf>
    <xf numFmtId="0" fontId="71" fillId="9" borderId="146" xfId="4" applyFont="1" applyFill="1" applyBorder="1" applyAlignment="1">
      <alignment vertical="center" wrapText="1"/>
    </xf>
    <xf numFmtId="0" fontId="35" fillId="9" borderId="147" xfId="4" applyFont="1" applyFill="1" applyBorder="1" applyAlignment="1">
      <alignment vertical="center" wrapText="1"/>
    </xf>
    <xf numFmtId="0" fontId="31" fillId="15" borderId="148" xfId="4" applyFont="1" applyFill="1" applyBorder="1"/>
    <xf numFmtId="0" fontId="31" fillId="15" borderId="0" xfId="4" applyFont="1" applyFill="1"/>
    <xf numFmtId="0" fontId="31" fillId="15" borderId="148" xfId="4" applyFont="1" applyFill="1" applyBorder="1" applyProtection="1">
      <protection locked="0"/>
    </xf>
    <xf numFmtId="0" fontId="5" fillId="5" borderId="13" xfId="5" applyFill="1" applyBorder="1"/>
    <xf numFmtId="0" fontId="5" fillId="5" borderId="52" xfId="5" applyFill="1" applyBorder="1"/>
    <xf numFmtId="0" fontId="31" fillId="15" borderId="149" xfId="4" applyFont="1" applyFill="1" applyBorder="1" applyProtection="1">
      <protection locked="0"/>
    </xf>
    <xf numFmtId="0" fontId="3" fillId="15" borderId="0" xfId="4" applyFill="1"/>
    <xf numFmtId="0" fontId="31" fillId="15" borderId="148" xfId="4" applyFont="1" applyFill="1" applyBorder="1" applyAlignment="1" applyProtection="1">
      <alignment horizontal="center" vertical="center"/>
      <protection locked="0"/>
    </xf>
    <xf numFmtId="0" fontId="10" fillId="15" borderId="0" xfId="4" applyFont="1" applyFill="1" applyAlignment="1" applyProtection="1">
      <alignment horizontal="left" vertical="center"/>
      <protection locked="0"/>
    </xf>
    <xf numFmtId="0" fontId="19" fillId="15" borderId="0" xfId="4" applyFont="1" applyFill="1" applyAlignment="1">
      <alignment horizontal="center" vertical="center"/>
    </xf>
    <xf numFmtId="0" fontId="5" fillId="5" borderId="0" xfId="5" applyFill="1"/>
    <xf numFmtId="0" fontId="42" fillId="5" borderId="143" xfId="4" applyFont="1" applyFill="1" applyBorder="1" applyAlignment="1">
      <alignment horizontal="right" vertical="center"/>
    </xf>
    <xf numFmtId="0" fontId="42" fillId="5" borderId="144" xfId="4" applyFont="1" applyFill="1" applyBorder="1" applyAlignment="1">
      <alignment horizontal="right" vertical="center"/>
    </xf>
    <xf numFmtId="0" fontId="35" fillId="9" borderId="146" xfId="4" applyFont="1" applyFill="1" applyBorder="1" applyAlignment="1">
      <alignment vertical="center" wrapText="1"/>
    </xf>
    <xf numFmtId="0" fontId="10" fillId="6" borderId="150" xfId="5" applyFont="1" applyFill="1" applyBorder="1" applyAlignment="1">
      <alignment horizontal="left" vertical="center" wrapText="1"/>
    </xf>
    <xf numFmtId="0" fontId="23" fillId="6" borderId="151" xfId="5" applyFont="1" applyFill="1" applyBorder="1" applyAlignment="1">
      <alignment horizontal="left" vertical="center" wrapText="1"/>
    </xf>
    <xf numFmtId="0" fontId="72" fillId="15" borderId="152" xfId="4" applyFont="1" applyFill="1" applyBorder="1" applyAlignment="1">
      <alignment horizontal="center" vertical="center" wrapText="1"/>
    </xf>
    <xf numFmtId="0" fontId="73" fillId="15" borderId="52" xfId="4" applyFont="1" applyFill="1" applyBorder="1" applyAlignment="1" applyProtection="1">
      <alignment horizontal="center"/>
      <protection locked="0"/>
    </xf>
    <xf numFmtId="0" fontId="74" fillId="15" borderId="153" xfId="4" applyFont="1" applyFill="1" applyBorder="1" applyAlignment="1">
      <alignment vertical="center"/>
    </xf>
    <xf numFmtId="0" fontId="74" fillId="15" borderId="154" xfId="4" applyFont="1" applyFill="1" applyBorder="1" applyAlignment="1">
      <alignment vertical="center"/>
    </xf>
    <xf numFmtId="0" fontId="75" fillId="0" borderId="0" xfId="4" applyFont="1" applyAlignment="1">
      <alignment horizontal="center" wrapText="1"/>
    </xf>
    <xf numFmtId="0" fontId="76" fillId="0" borderId="0" xfId="4" applyFont="1" applyAlignment="1">
      <alignment vertical="center" wrapText="1"/>
    </xf>
    <xf numFmtId="0" fontId="77" fillId="15" borderId="137" xfId="4" applyFont="1" applyFill="1" applyBorder="1" applyAlignment="1">
      <alignment vertical="center" wrapText="1"/>
    </xf>
    <xf numFmtId="0" fontId="78" fillId="6" borderId="148" xfId="4" applyFont="1" applyFill="1" applyBorder="1" applyAlignment="1" applyProtection="1">
      <alignment horizontal="center" vertical="center" wrapText="1"/>
      <protection locked="0"/>
    </xf>
    <xf numFmtId="0" fontId="19" fillId="15" borderId="148" xfId="4" applyFont="1" applyFill="1" applyBorder="1" applyAlignment="1" applyProtection="1">
      <alignment horizontal="left" vertical="center"/>
      <protection locked="0"/>
    </xf>
    <xf numFmtId="0" fontId="3" fillId="15" borderId="0" xfId="4" applyFill="1" applyProtection="1">
      <protection locked="0"/>
    </xf>
    <xf numFmtId="0" fontId="32" fillId="13" borderId="155" xfId="5" applyFont="1" applyFill="1" applyBorder="1" applyAlignment="1">
      <alignment horizontal="right" vertical="center"/>
    </xf>
    <xf numFmtId="0" fontId="32" fillId="13" borderId="156" xfId="5" applyFont="1" applyFill="1" applyBorder="1" applyAlignment="1">
      <alignment horizontal="right" vertical="center"/>
    </xf>
    <xf numFmtId="165" fontId="32" fillId="13" borderId="156" xfId="5" applyNumberFormat="1" applyFont="1" applyFill="1" applyBorder="1" applyAlignment="1">
      <alignment horizontal="center" vertical="center"/>
    </xf>
    <xf numFmtId="165" fontId="32" fillId="13" borderId="157" xfId="5" applyNumberFormat="1" applyFont="1" applyFill="1" applyBorder="1" applyAlignment="1">
      <alignment horizontal="center" vertical="center"/>
    </xf>
    <xf numFmtId="0" fontId="3" fillId="0" borderId="158" xfId="4" applyBorder="1"/>
    <xf numFmtId="0" fontId="3" fillId="0" borderId="159" xfId="4" applyBorder="1"/>
    <xf numFmtId="0" fontId="75" fillId="0" borderId="160" xfId="4" applyFont="1" applyBorder="1" applyAlignment="1">
      <alignment horizontal="center" vertical="center" wrapText="1"/>
    </xf>
    <xf numFmtId="0" fontId="76" fillId="0" borderId="0" xfId="4" applyFont="1" applyAlignment="1">
      <alignment vertical="center"/>
    </xf>
    <xf numFmtId="0" fontId="3" fillId="15" borderId="148" xfId="4" applyFill="1" applyBorder="1" applyProtection="1">
      <protection locked="0"/>
    </xf>
    <xf numFmtId="0" fontId="73" fillId="6" borderId="0" xfId="4" applyFont="1" applyFill="1" applyProtection="1">
      <protection locked="0"/>
    </xf>
    <xf numFmtId="0" fontId="73" fillId="15" borderId="0" xfId="4" applyFont="1" applyFill="1" applyProtection="1">
      <protection locked="0"/>
    </xf>
    <xf numFmtId="0" fontId="79" fillId="15" borderId="0" xfId="4" applyFont="1" applyFill="1" applyProtection="1">
      <protection locked="0"/>
    </xf>
    <xf numFmtId="0" fontId="3" fillId="0" borderId="160" xfId="4" applyBorder="1" applyAlignment="1">
      <alignment horizontal="center" vertical="center" wrapText="1"/>
    </xf>
    <xf numFmtId="0" fontId="3" fillId="0" borderId="160" xfId="4" applyBorder="1" applyAlignment="1">
      <alignment vertical="center" wrapText="1"/>
    </xf>
    <xf numFmtId="171" fontId="75" fillId="0" borderId="160" xfId="4" applyNumberFormat="1" applyFont="1" applyBorder="1" applyAlignment="1">
      <alignment horizontal="center" vertical="center" wrapText="1"/>
    </xf>
    <xf numFmtId="0" fontId="76" fillId="0" borderId="0" xfId="4" applyFont="1"/>
    <xf numFmtId="0" fontId="19" fillId="6" borderId="0" xfId="4" applyFont="1" applyFill="1" applyAlignment="1" applyProtection="1">
      <alignment horizontal="left" vertical="center"/>
      <protection locked="0"/>
    </xf>
    <xf numFmtId="0" fontId="80" fillId="15" borderId="0" xfId="4" applyFont="1" applyFill="1" applyProtection="1">
      <protection locked="0"/>
    </xf>
    <xf numFmtId="0" fontId="2" fillId="15" borderId="0" xfId="4" applyFont="1" applyFill="1" applyAlignment="1" applyProtection="1">
      <alignment horizontal="left" vertical="center"/>
      <protection locked="0"/>
    </xf>
    <xf numFmtId="0" fontId="81" fillId="12" borderId="161" xfId="5" applyFont="1" applyFill="1" applyBorder="1" applyAlignment="1">
      <alignment horizontal="center" vertical="center"/>
    </xf>
    <xf numFmtId="0" fontId="81" fillId="12" borderId="162" xfId="5" applyFont="1" applyFill="1" applyBorder="1" applyAlignment="1">
      <alignment horizontal="center" vertical="center"/>
    </xf>
    <xf numFmtId="0" fontId="81" fillId="12" borderId="163" xfId="5" applyFont="1" applyFill="1" applyBorder="1" applyAlignment="1">
      <alignment horizontal="center" vertical="center"/>
    </xf>
    <xf numFmtId="0" fontId="6" fillId="6" borderId="80" xfId="4" applyFont="1" applyFill="1" applyBorder="1"/>
    <xf numFmtId="0" fontId="3" fillId="6" borderId="31" xfId="4" applyFill="1" applyBorder="1"/>
    <xf numFmtId="0" fontId="23" fillId="6" borderId="10" xfId="4" applyFont="1" applyFill="1" applyBorder="1" applyAlignment="1">
      <alignment horizontal="center" vertical="center"/>
    </xf>
    <xf numFmtId="0" fontId="23" fillId="6" borderId="164" xfId="4" applyFont="1" applyFill="1" applyBorder="1" applyAlignment="1">
      <alignment horizontal="center" vertical="center"/>
    </xf>
    <xf numFmtId="0" fontId="19" fillId="6" borderId="38" xfId="4" applyFont="1" applyFill="1" applyBorder="1" applyAlignment="1">
      <alignment horizontal="center" vertical="center"/>
    </xf>
    <xf numFmtId="0" fontId="19" fillId="6" borderId="39" xfId="4" applyFont="1" applyFill="1" applyBorder="1" applyAlignment="1">
      <alignment horizontal="center" vertical="center"/>
    </xf>
    <xf numFmtId="0" fontId="10" fillId="0" borderId="0" xfId="4" applyFont="1"/>
    <xf numFmtId="0" fontId="10" fillId="0" borderId="0" xfId="4" applyFont="1" applyAlignment="1">
      <alignment horizontal="left" vertical="center"/>
    </xf>
    <xf numFmtId="0" fontId="77" fillId="15" borderId="165" xfId="4" applyFont="1" applyFill="1" applyBorder="1" applyAlignment="1">
      <alignment vertical="center" wrapText="1"/>
    </xf>
    <xf numFmtId="1" fontId="83" fillId="0" borderId="0" xfId="4" applyNumberFormat="1" applyFont="1" applyAlignment="1">
      <alignment horizontal="center" vertical="center"/>
    </xf>
    <xf numFmtId="0" fontId="8" fillId="6" borderId="166" xfId="4" applyFont="1" applyFill="1" applyBorder="1" applyAlignment="1">
      <alignment horizontal="left" vertical="center" wrapText="1"/>
    </xf>
    <xf numFmtId="0" fontId="41" fillId="6" borderId="167" xfId="4" applyFont="1" applyFill="1" applyBorder="1" applyAlignment="1">
      <alignment vertical="center"/>
    </xf>
    <xf numFmtId="0" fontId="57" fillId="0" borderId="52" xfId="4" applyFont="1" applyBorder="1" applyAlignment="1">
      <alignment horizontal="center" vertical="center"/>
    </xf>
    <xf numFmtId="0" fontId="23" fillId="0" borderId="0" xfId="4" applyFont="1" applyAlignment="1">
      <alignment horizontal="right" vertical="center"/>
    </xf>
    <xf numFmtId="0" fontId="23" fillId="0" borderId="0" xfId="4" applyFont="1" applyAlignment="1">
      <alignment horizontal="center" vertical="center"/>
    </xf>
    <xf numFmtId="0" fontId="19" fillId="6" borderId="168" xfId="4" applyFont="1" applyFill="1" applyBorder="1" applyAlignment="1">
      <alignment horizontal="center" vertical="center" wrapText="1"/>
    </xf>
    <xf numFmtId="0" fontId="19" fillId="6" borderId="168" xfId="4" applyFont="1" applyFill="1" applyBorder="1" applyAlignment="1">
      <alignment horizontal="center" vertical="center"/>
    </xf>
    <xf numFmtId="0" fontId="19" fillId="6" borderId="169" xfId="4" applyFont="1" applyFill="1" applyBorder="1" applyAlignment="1">
      <alignment horizontal="center" vertical="center"/>
    </xf>
    <xf numFmtId="0" fontId="20" fillId="0" borderId="0" xfId="4" applyFont="1" applyAlignment="1">
      <alignment horizontal="center" vertical="center"/>
    </xf>
    <xf numFmtId="0" fontId="84" fillId="0" borderId="0" xfId="5" applyFont="1"/>
    <xf numFmtId="0" fontId="85" fillId="13" borderId="170" xfId="4" applyFont="1" applyFill="1" applyBorder="1" applyAlignment="1">
      <alignment horizontal="centerContinuous" vertical="center"/>
    </xf>
    <xf numFmtId="0" fontId="85" fillId="13" borderId="171" xfId="4" applyFont="1" applyFill="1" applyBorder="1" applyAlignment="1">
      <alignment horizontal="centerContinuous" vertical="center"/>
    </xf>
    <xf numFmtId="0" fontId="85" fillId="13" borderId="172" xfId="4" applyFont="1" applyFill="1" applyBorder="1" applyAlignment="1">
      <alignment horizontal="centerContinuous" vertical="center"/>
    </xf>
    <xf numFmtId="0" fontId="85" fillId="13" borderId="0" xfId="4" applyFont="1" applyFill="1" applyAlignment="1">
      <alignment horizontal="centerContinuous" vertical="center"/>
    </xf>
    <xf numFmtId="0" fontId="2" fillId="15" borderId="0" xfId="4" applyFont="1" applyFill="1" applyProtection="1">
      <protection locked="0"/>
    </xf>
    <xf numFmtId="0" fontId="1" fillId="15" borderId="0" xfId="4" applyFont="1" applyFill="1" applyProtection="1">
      <protection locked="0"/>
    </xf>
    <xf numFmtId="0" fontId="2" fillId="15" borderId="0" xfId="4" applyFont="1" applyFill="1" applyAlignment="1" applyProtection="1">
      <alignment horizontal="left"/>
      <protection locked="0"/>
    </xf>
    <xf numFmtId="0" fontId="86" fillId="15" borderId="0" xfId="4" applyFont="1" applyFill="1" applyAlignment="1" applyProtection="1">
      <alignment horizontal="left" vertical="center"/>
      <protection locked="0"/>
    </xf>
    <xf numFmtId="0" fontId="87" fillId="0" borderId="173" xfId="5" applyFont="1" applyBorder="1" applyAlignment="1">
      <alignment horizontal="right" vertical="center" indent="1"/>
    </xf>
    <xf numFmtId="0" fontId="87" fillId="0" borderId="174" xfId="5" applyFont="1" applyBorder="1" applyAlignment="1">
      <alignment horizontal="right" vertical="center" indent="1"/>
    </xf>
    <xf numFmtId="166" fontId="88" fillId="0" borderId="175" xfId="5" applyNumberFormat="1" applyFont="1" applyBorder="1" applyAlignment="1">
      <alignment horizontal="left" vertical="center"/>
    </xf>
    <xf numFmtId="0" fontId="12" fillId="9" borderId="176" xfId="4" applyFont="1" applyFill="1" applyBorder="1"/>
    <xf numFmtId="0" fontId="66" fillId="9" borderId="108" xfId="4" applyFont="1" applyFill="1" applyBorder="1" applyAlignment="1">
      <alignment horizontal="center" vertical="center"/>
    </xf>
    <xf numFmtId="169" fontId="89" fillId="9" borderId="28" xfId="8" applyNumberFormat="1" applyFont="1" applyFill="1" applyBorder="1" applyAlignment="1">
      <alignment horizontal="center" vertical="center"/>
    </xf>
    <xf numFmtId="0" fontId="66" fillId="9" borderId="28" xfId="4" applyFont="1" applyFill="1" applyBorder="1" applyAlignment="1">
      <alignment horizontal="center" vertical="center"/>
    </xf>
    <xf numFmtId="0" fontId="19" fillId="6" borderId="47" xfId="4" applyFont="1" applyFill="1" applyBorder="1" applyAlignment="1">
      <alignment horizontal="center" vertical="center"/>
    </xf>
    <xf numFmtId="0" fontId="19" fillId="6" borderId="48" xfId="4" applyFont="1" applyFill="1" applyBorder="1" applyAlignment="1">
      <alignment horizontal="center" vertical="center"/>
    </xf>
    <xf numFmtId="0" fontId="90" fillId="5" borderId="0" xfId="4" applyFont="1" applyFill="1" applyAlignment="1">
      <alignment vertical="center"/>
    </xf>
    <xf numFmtId="0" fontId="18" fillId="0" borderId="155" xfId="5" applyFont="1" applyBorder="1"/>
    <xf numFmtId="0" fontId="18" fillId="0" borderId="156" xfId="5" applyFont="1" applyBorder="1"/>
    <xf numFmtId="167" fontId="64" fillId="0" borderId="175" xfId="5" applyNumberFormat="1" applyFont="1" applyBorder="1" applyAlignment="1">
      <alignment horizontal="left" vertical="center"/>
    </xf>
    <xf numFmtId="0" fontId="73" fillId="5" borderId="52" xfId="4" applyFont="1" applyFill="1" applyBorder="1" applyAlignment="1" applyProtection="1">
      <alignment horizontal="center"/>
      <protection locked="0"/>
    </xf>
    <xf numFmtId="165" fontId="23" fillId="6" borderId="0" xfId="6" applyNumberFormat="1" applyFont="1" applyFill="1" applyBorder="1" applyAlignment="1">
      <alignment horizontal="center" vertical="center"/>
    </xf>
    <xf numFmtId="0" fontId="19" fillId="6" borderId="0" xfId="4" applyFont="1" applyFill="1" applyAlignment="1">
      <alignment horizontal="center" vertical="center"/>
    </xf>
    <xf numFmtId="0" fontId="19" fillId="6" borderId="13" xfId="4" applyFont="1" applyFill="1" applyBorder="1" applyAlignment="1">
      <alignment horizontal="center" vertical="center"/>
    </xf>
    <xf numFmtId="0" fontId="75" fillId="0" borderId="177" xfId="4" applyFont="1" applyBorder="1" applyAlignment="1">
      <alignment vertical="center" wrapText="1"/>
    </xf>
    <xf numFmtId="0" fontId="75" fillId="0" borderId="178" xfId="4" applyFont="1" applyBorder="1" applyAlignment="1">
      <alignment vertical="center" wrapText="1"/>
    </xf>
    <xf numFmtId="0" fontId="75" fillId="0" borderId="179" xfId="4" applyFont="1" applyBorder="1" applyAlignment="1">
      <alignment vertical="center" wrapText="1"/>
    </xf>
    <xf numFmtId="0" fontId="5" fillId="0" borderId="0" xfId="5" applyAlignment="1">
      <alignment vertical="center"/>
    </xf>
    <xf numFmtId="0" fontId="91" fillId="12" borderId="161" xfId="5" applyFont="1" applyFill="1" applyBorder="1" applyAlignment="1">
      <alignment horizontal="right" vertical="center"/>
    </xf>
    <xf numFmtId="0" fontId="91" fillId="12" borderId="162" xfId="5" applyFont="1" applyFill="1" applyBorder="1" applyAlignment="1">
      <alignment horizontal="right" vertical="center"/>
    </xf>
    <xf numFmtId="165" fontId="91" fillId="12" borderId="162" xfId="5" applyNumberFormat="1" applyFont="1" applyFill="1" applyBorder="1" applyAlignment="1">
      <alignment horizontal="left" vertical="center"/>
    </xf>
    <xf numFmtId="165" fontId="91" fillId="12" borderId="163" xfId="5" applyNumberFormat="1" applyFont="1" applyFill="1" applyBorder="1" applyAlignment="1">
      <alignment horizontal="left" vertical="center"/>
    </xf>
    <xf numFmtId="0" fontId="35" fillId="9" borderId="180" xfId="4" applyFont="1" applyFill="1" applyBorder="1" applyAlignment="1">
      <alignment vertical="center" wrapText="1"/>
    </xf>
    <xf numFmtId="0" fontId="92" fillId="6" borderId="181" xfId="5" applyFont="1" applyFill="1" applyBorder="1" applyAlignment="1">
      <alignment vertical="center"/>
    </xf>
    <xf numFmtId="0" fontId="93" fillId="6" borderId="182" xfId="5" applyFont="1" applyFill="1" applyBorder="1" applyAlignment="1">
      <alignment vertical="center"/>
    </xf>
    <xf numFmtId="0" fontId="3" fillId="0" borderId="183" xfId="4" applyBorder="1"/>
    <xf numFmtId="0" fontId="3" fillId="0" borderId="147" xfId="4" applyBorder="1"/>
    <xf numFmtId="0" fontId="3" fillId="0" borderId="184" xfId="4" applyBorder="1" applyAlignment="1">
      <alignment vertical="center" wrapText="1"/>
    </xf>
    <xf numFmtId="0" fontId="3" fillId="0" borderId="0" xfId="4" applyAlignment="1">
      <alignment vertical="center" wrapText="1"/>
    </xf>
    <xf numFmtId="0" fontId="3" fillId="0" borderId="185" xfId="4" applyBorder="1" applyAlignment="1">
      <alignment vertical="center" wrapText="1"/>
    </xf>
    <xf numFmtId="167" fontId="94" fillId="15" borderId="110" xfId="7" applyNumberFormat="1" applyFont="1" applyFill="1" applyBorder="1" applyAlignment="1">
      <alignment vertical="center"/>
    </xf>
    <xf numFmtId="0" fontId="70" fillId="15" borderId="110" xfId="5" applyFont="1" applyFill="1" applyBorder="1" applyAlignment="1">
      <alignment vertical="center"/>
    </xf>
    <xf numFmtId="0" fontId="95" fillId="15" borderId="110" xfId="5" applyFont="1" applyFill="1" applyBorder="1" applyAlignment="1">
      <alignment horizontal="center" vertical="center" wrapText="1"/>
    </xf>
    <xf numFmtId="0" fontId="2" fillId="0" borderId="0" xfId="4" applyFont="1"/>
    <xf numFmtId="0" fontId="3" fillId="0" borderId="186" xfId="4" applyBorder="1" applyAlignment="1">
      <alignment vertical="center" wrapText="1"/>
    </xf>
    <xf numFmtId="0" fontId="3" fillId="0" borderId="187" xfId="4" applyBorder="1" applyAlignment="1">
      <alignment vertical="center" wrapText="1"/>
    </xf>
    <xf numFmtId="0" fontId="3" fillId="0" borderId="188" xfId="4" applyBorder="1" applyAlignment="1">
      <alignment vertical="center" wrapText="1"/>
    </xf>
    <xf numFmtId="0" fontId="41" fillId="6" borderId="181" xfId="4" applyFont="1" applyFill="1" applyBorder="1" applyAlignment="1">
      <alignment vertical="center"/>
    </xf>
    <xf numFmtId="0" fontId="41" fillId="6" borderId="182" xfId="4" applyFont="1" applyFill="1" applyBorder="1" applyAlignment="1">
      <alignment vertical="center"/>
    </xf>
    <xf numFmtId="0" fontId="41" fillId="18" borderId="189" xfId="4" applyFont="1" applyFill="1" applyBorder="1" applyAlignment="1">
      <alignment horizontal="center" vertical="center"/>
    </xf>
    <xf numFmtId="0" fontId="41" fillId="18" borderId="190" xfId="4" applyFont="1" applyFill="1" applyBorder="1" applyAlignment="1">
      <alignment horizontal="center" vertical="center"/>
    </xf>
    <xf numFmtId="0" fontId="41" fillId="18" borderId="191" xfId="4" applyFont="1" applyFill="1" applyBorder="1" applyAlignment="1">
      <alignment horizontal="center" vertical="center"/>
    </xf>
    <xf numFmtId="0" fontId="66" fillId="9" borderId="180" xfId="4" applyFont="1" applyFill="1" applyBorder="1" applyAlignment="1">
      <alignment vertical="center" wrapText="1"/>
    </xf>
    <xf numFmtId="0" fontId="3" fillId="18" borderId="192" xfId="4" applyFill="1" applyBorder="1"/>
    <xf numFmtId="0" fontId="3" fillId="18" borderId="0" xfId="4" applyFill="1"/>
    <xf numFmtId="0" fontId="3" fillId="18" borderId="193" xfId="4" applyFill="1" applyBorder="1"/>
    <xf numFmtId="0" fontId="87" fillId="13" borderId="194" xfId="5" applyFont="1" applyFill="1" applyBorder="1" applyAlignment="1">
      <alignment horizontal="center" vertical="center"/>
    </xf>
    <xf numFmtId="0" fontId="87" fillId="13" borderId="195" xfId="5" applyFont="1" applyFill="1" applyBorder="1" applyAlignment="1">
      <alignment horizontal="center" vertical="center"/>
    </xf>
    <xf numFmtId="0" fontId="87" fillId="13" borderId="196" xfId="5" applyFont="1" applyFill="1" applyBorder="1" applyAlignment="1">
      <alignment horizontal="center" vertical="center"/>
    </xf>
    <xf numFmtId="0" fontId="42" fillId="5" borderId="0" xfId="5" applyFont="1" applyFill="1" applyAlignment="1">
      <alignment horizontal="center" vertical="center"/>
    </xf>
    <xf numFmtId="0" fontId="96" fillId="19" borderId="197" xfId="5" applyFont="1" applyFill="1" applyBorder="1" applyAlignment="1">
      <alignment horizontal="center" vertical="center"/>
    </xf>
    <xf numFmtId="0" fontId="96" fillId="19" borderId="198" xfId="5" applyFont="1" applyFill="1" applyBorder="1" applyAlignment="1">
      <alignment horizontal="center" vertical="center"/>
    </xf>
    <xf numFmtId="0" fontId="96" fillId="19" borderId="199" xfId="5" applyFont="1" applyFill="1" applyBorder="1" applyAlignment="1">
      <alignment horizontal="center" vertical="center"/>
    </xf>
    <xf numFmtId="0" fontId="56" fillId="6" borderId="160" xfId="4" applyFont="1" applyFill="1" applyBorder="1" applyAlignment="1">
      <alignment horizontal="center" vertical="center" wrapText="1"/>
    </xf>
    <xf numFmtId="0" fontId="63" fillId="0" borderId="160" xfId="5" applyFont="1" applyBorder="1" applyAlignment="1">
      <alignment horizontal="center" vertical="center" wrapText="1"/>
    </xf>
    <xf numFmtId="165" fontId="98" fillId="18" borderId="200" xfId="4" applyNumberFormat="1" applyFont="1" applyFill="1" applyBorder="1" applyAlignment="1">
      <alignment vertical="center" wrapText="1"/>
    </xf>
    <xf numFmtId="165" fontId="98" fillId="18" borderId="201" xfId="4" applyNumberFormat="1" applyFont="1" applyFill="1" applyBorder="1" applyAlignment="1">
      <alignment vertical="center" wrapText="1"/>
    </xf>
    <xf numFmtId="165" fontId="98" fillId="18" borderId="202" xfId="4" applyNumberFormat="1" applyFont="1" applyFill="1" applyBorder="1" applyAlignment="1">
      <alignment vertical="center" wrapText="1"/>
    </xf>
    <xf numFmtId="0" fontId="48" fillId="13" borderId="116" xfId="5" applyFont="1" applyFill="1" applyBorder="1" applyAlignment="1">
      <alignment vertical="center"/>
    </xf>
    <xf numFmtId="0" fontId="42" fillId="13" borderId="117" xfId="5" applyFont="1" applyFill="1" applyBorder="1" applyAlignment="1">
      <alignment vertical="center"/>
    </xf>
    <xf numFmtId="1" fontId="38" fillId="13" borderId="203" xfId="5" applyNumberFormat="1" applyFont="1" applyFill="1" applyBorder="1" applyAlignment="1">
      <alignment horizontal="center" vertical="center"/>
    </xf>
    <xf numFmtId="0" fontId="99" fillId="5" borderId="0" xfId="5" applyFont="1" applyFill="1" applyAlignment="1">
      <alignment horizontal="center" vertical="center"/>
    </xf>
    <xf numFmtId="0" fontId="96" fillId="19" borderId="204" xfId="5" applyFont="1" applyFill="1" applyBorder="1" applyAlignment="1">
      <alignment horizontal="center" vertical="center"/>
    </xf>
    <xf numFmtId="0" fontId="96" fillId="19" borderId="205" xfId="5" applyFont="1" applyFill="1" applyBorder="1" applyAlignment="1">
      <alignment horizontal="center" vertical="center"/>
    </xf>
    <xf numFmtId="1" fontId="96" fillId="19" borderId="206" xfId="8" applyNumberFormat="1" applyFont="1" applyFill="1" applyBorder="1" applyAlignment="1" applyProtection="1">
      <alignment horizontal="center" vertical="center"/>
    </xf>
    <xf numFmtId="0" fontId="3" fillId="0" borderId="113" xfId="4" applyBorder="1"/>
    <xf numFmtId="175" fontId="19" fillId="6" borderId="207" xfId="4" applyNumberFormat="1" applyFont="1" applyFill="1" applyBorder="1" applyAlignment="1">
      <alignment vertical="center"/>
    </xf>
    <xf numFmtId="0" fontId="3" fillId="0" borderId="0" xfId="4" applyAlignment="1">
      <alignment horizontal="left"/>
    </xf>
    <xf numFmtId="0" fontId="100" fillId="15" borderId="208" xfId="4" applyFont="1" applyFill="1" applyBorder="1" applyAlignment="1">
      <alignment vertical="center"/>
    </xf>
    <xf numFmtId="0" fontId="100" fillId="15" borderId="209" xfId="4" applyFont="1" applyFill="1" applyBorder="1" applyAlignment="1">
      <alignment vertical="center"/>
    </xf>
    <xf numFmtId="0" fontId="100" fillId="15" borderId="210" xfId="4" applyFont="1" applyFill="1" applyBorder="1" applyAlignment="1">
      <alignment vertical="center"/>
    </xf>
    <xf numFmtId="165" fontId="101" fillId="0" borderId="160" xfId="8" applyNumberFormat="1" applyFont="1" applyBorder="1" applyAlignment="1">
      <alignment vertical="center" wrapText="1"/>
    </xf>
    <xf numFmtId="165" fontId="57" fillId="0" borderId="160" xfId="8" applyNumberFormat="1" applyFont="1" applyBorder="1" applyAlignment="1">
      <alignment horizontal="right" vertical="center" wrapText="1"/>
    </xf>
    <xf numFmtId="169" fontId="62" fillId="0" borderId="160" xfId="8" applyNumberFormat="1" applyFont="1" applyBorder="1" applyAlignment="1">
      <alignment vertical="center" wrapText="1"/>
    </xf>
    <xf numFmtId="171" fontId="3" fillId="0" borderId="160" xfId="4" applyNumberFormat="1" applyBorder="1" applyAlignment="1">
      <alignment horizontal="center" vertical="center" wrapText="1"/>
    </xf>
    <xf numFmtId="0" fontId="102" fillId="0" borderId="160" xfId="5" applyFont="1" applyBorder="1" applyAlignment="1">
      <alignment vertical="center" wrapText="1"/>
    </xf>
    <xf numFmtId="6" fontId="102" fillId="0" borderId="160" xfId="5" applyNumberFormat="1" applyFont="1" applyBorder="1" applyAlignment="1">
      <alignment horizontal="right" vertical="center" wrapText="1"/>
    </xf>
    <xf numFmtId="0" fontId="102" fillId="0" borderId="160" xfId="5" applyFont="1" applyBorder="1" applyAlignment="1">
      <alignment horizontal="center" vertical="center" wrapText="1"/>
    </xf>
    <xf numFmtId="6" fontId="5" fillId="0" borderId="160" xfId="5" applyNumberFormat="1" applyBorder="1" applyAlignment="1">
      <alignment horizontal="right" vertical="center" wrapText="1"/>
    </xf>
    <xf numFmtId="0" fontId="103" fillId="0" borderId="0" xfId="12"/>
    <xf numFmtId="0" fontId="63" fillId="12" borderId="211" xfId="5" applyFont="1" applyFill="1" applyBorder="1" applyAlignment="1">
      <alignment vertical="center"/>
    </xf>
    <xf numFmtId="0" fontId="73" fillId="5" borderId="212" xfId="4" applyFont="1" applyFill="1" applyBorder="1" applyProtection="1">
      <protection locked="0"/>
    </xf>
    <xf numFmtId="176" fontId="105" fillId="5" borderId="0" xfId="13" applyNumberFormat="1" applyFont="1" applyFill="1" applyBorder="1" applyAlignment="1" applyProtection="1">
      <alignment horizontal="center" vertical="center"/>
    </xf>
    <xf numFmtId="0" fontId="36" fillId="9" borderId="180" xfId="4" applyFont="1" applyFill="1" applyBorder="1" applyAlignment="1">
      <alignment vertical="center" wrapText="1"/>
    </xf>
    <xf numFmtId="0" fontId="18" fillId="6" borderId="213" xfId="5" applyFont="1" applyFill="1" applyBorder="1" applyAlignment="1">
      <alignment vertical="center"/>
    </xf>
    <xf numFmtId="0" fontId="73" fillId="15" borderId="214" xfId="4" applyFont="1" applyFill="1" applyBorder="1" applyAlignment="1">
      <alignment horizontal="left" vertical="center"/>
    </xf>
    <xf numFmtId="0" fontId="56" fillId="15" borderId="0" xfId="4" applyFont="1" applyFill="1" applyAlignment="1">
      <alignment vertical="center"/>
    </xf>
    <xf numFmtId="0" fontId="56" fillId="15" borderId="0" xfId="4" applyFont="1" applyFill="1"/>
    <xf numFmtId="0" fontId="56" fillId="15" borderId="215" xfId="4" applyFont="1" applyFill="1" applyBorder="1"/>
    <xf numFmtId="0" fontId="31" fillId="18" borderId="192" xfId="4" applyFont="1" applyFill="1" applyBorder="1" applyAlignment="1">
      <alignment horizontal="left" vertical="center"/>
    </xf>
    <xf numFmtId="177" fontId="105" fillId="5" borderId="0" xfId="7" applyNumberFormat="1" applyFont="1" applyFill="1" applyBorder="1" applyAlignment="1" applyProtection="1">
      <alignment horizontal="center" vertical="center"/>
    </xf>
    <xf numFmtId="165" fontId="96" fillId="19" borderId="206" xfId="6" applyNumberFormat="1" applyFont="1" applyFill="1" applyBorder="1" applyAlignment="1" applyProtection="1">
      <alignment horizontal="center" vertical="center"/>
    </xf>
    <xf numFmtId="0" fontId="56" fillId="15" borderId="214" xfId="4" applyFont="1" applyFill="1" applyBorder="1" applyAlignment="1">
      <alignment vertical="center"/>
    </xf>
    <xf numFmtId="167" fontId="75" fillId="18" borderId="216" xfId="4" applyNumberFormat="1" applyFont="1" applyFill="1" applyBorder="1" applyAlignment="1">
      <alignment horizontal="center" vertical="center"/>
    </xf>
    <xf numFmtId="165" fontId="75" fillId="18" borderId="217" xfId="4" applyNumberFormat="1" applyFont="1" applyFill="1" applyBorder="1" applyAlignment="1">
      <alignment horizontal="center" vertical="center"/>
    </xf>
    <xf numFmtId="167" fontId="19" fillId="18" borderId="217" xfId="4" applyNumberFormat="1" applyFont="1" applyFill="1" applyBorder="1" applyAlignment="1">
      <alignment horizontal="center" vertical="center"/>
    </xf>
    <xf numFmtId="0" fontId="3" fillId="18" borderId="218" xfId="4" applyFill="1" applyBorder="1"/>
    <xf numFmtId="165" fontId="5" fillId="0" borderId="0" xfId="5" applyNumberFormat="1"/>
    <xf numFmtId="172" fontId="5" fillId="0" borderId="0" xfId="6" applyNumberFormat="1" applyFont="1" applyAlignment="1">
      <alignment vertical="center"/>
    </xf>
    <xf numFmtId="0" fontId="48" fillId="13" borderId="24" xfId="5" applyFont="1" applyFill="1" applyBorder="1" applyAlignment="1">
      <alignment horizontal="right" vertical="center" wrapText="1"/>
    </xf>
    <xf numFmtId="0" fontId="48" fillId="13" borderId="219" xfId="5" applyFont="1" applyFill="1" applyBorder="1" applyAlignment="1">
      <alignment horizontal="right" vertical="center" wrapText="1"/>
    </xf>
    <xf numFmtId="167" fontId="39" fillId="13" borderId="118" xfId="7" applyNumberFormat="1" applyFont="1" applyFill="1" applyBorder="1" applyAlignment="1" applyProtection="1">
      <alignment vertical="center"/>
    </xf>
    <xf numFmtId="178" fontId="107" fillId="5" borderId="0" xfId="7" applyNumberFormat="1" applyFont="1" applyFill="1" applyBorder="1" applyAlignment="1" applyProtection="1">
      <alignment horizontal="center" vertical="center"/>
    </xf>
    <xf numFmtId="166" fontId="56" fillId="15" borderId="223" xfId="4" applyNumberFormat="1" applyFont="1" applyFill="1" applyBorder="1" applyAlignment="1">
      <alignment horizontal="center" vertical="center"/>
    </xf>
    <xf numFmtId="0" fontId="56" fillId="15" borderId="224" xfId="4" applyFont="1" applyFill="1" applyBorder="1" applyAlignment="1">
      <alignment vertical="center"/>
    </xf>
    <xf numFmtId="0" fontId="56" fillId="15" borderId="224" xfId="4" applyFont="1" applyFill="1" applyBorder="1"/>
    <xf numFmtId="0" fontId="56" fillId="15" borderId="225" xfId="4" applyFont="1" applyFill="1" applyBorder="1"/>
    <xf numFmtId="0" fontId="10" fillId="2" borderId="0" xfId="4" applyFont="1" applyFill="1"/>
    <xf numFmtId="179" fontId="5" fillId="0" borderId="0" xfId="5" applyNumberFormat="1"/>
    <xf numFmtId="165" fontId="65" fillId="2" borderId="0" xfId="4" applyNumberFormat="1" applyFont="1" applyFill="1" applyAlignment="1">
      <alignment horizontal="center" vertical="center"/>
    </xf>
    <xf numFmtId="179" fontId="65" fillId="2" borderId="0" xfId="4" applyNumberFormat="1" applyFont="1" applyFill="1" applyAlignment="1">
      <alignment horizontal="center" vertical="center"/>
    </xf>
    <xf numFmtId="10" fontId="5" fillId="0" borderId="0" xfId="9" applyNumberFormat="1" applyFont="1"/>
    <xf numFmtId="0" fontId="109" fillId="12" borderId="226" xfId="5" applyFont="1" applyFill="1" applyBorder="1" applyAlignment="1">
      <alignment horizontal="right" vertical="center"/>
    </xf>
    <xf numFmtId="0" fontId="109" fillId="12" borderId="227" xfId="5" applyFont="1" applyFill="1" applyBorder="1" applyAlignment="1">
      <alignment horizontal="right" vertical="center"/>
    </xf>
    <xf numFmtId="165" fontId="110" fillId="12" borderId="228" xfId="5" applyNumberFormat="1" applyFont="1" applyFill="1" applyBorder="1" applyAlignment="1">
      <alignment vertical="center"/>
    </xf>
    <xf numFmtId="0" fontId="8" fillId="6" borderId="183" xfId="4" applyFont="1" applyFill="1" applyBorder="1" applyAlignment="1">
      <alignment vertical="center"/>
    </xf>
    <xf numFmtId="0" fontId="8" fillId="6" borderId="147" xfId="4" applyFont="1" applyFill="1" applyBorder="1" applyAlignment="1">
      <alignment vertical="center"/>
    </xf>
    <xf numFmtId="165" fontId="111" fillId="2" borderId="229" xfId="4" applyNumberFormat="1" applyFont="1" applyFill="1" applyBorder="1" applyAlignment="1">
      <alignment horizontal="center" vertical="center" wrapText="1"/>
    </xf>
    <xf numFmtId="0" fontId="112" fillId="15" borderId="230" xfId="4" applyFont="1" applyFill="1" applyBorder="1" applyAlignment="1">
      <alignment horizontal="left" vertical="center"/>
    </xf>
    <xf numFmtId="10" fontId="111" fillId="2" borderId="231" xfId="9" applyNumberFormat="1" applyFont="1" applyFill="1" applyBorder="1" applyAlignment="1">
      <alignment horizontal="center" vertical="center" wrapText="1"/>
    </xf>
    <xf numFmtId="0" fontId="86" fillId="15" borderId="0" xfId="4" applyFont="1" applyFill="1"/>
    <xf numFmtId="10" fontId="56" fillId="6" borderId="0" xfId="4" applyNumberFormat="1" applyFont="1" applyFill="1" applyAlignment="1">
      <alignment horizontal="center" vertical="center"/>
    </xf>
    <xf numFmtId="0" fontId="56" fillId="6" borderId="0" xfId="4" applyFont="1" applyFill="1"/>
    <xf numFmtId="10" fontId="112" fillId="15" borderId="230" xfId="9" applyNumberFormat="1" applyFont="1" applyFill="1" applyBorder="1" applyAlignment="1">
      <alignment horizontal="left" vertical="center"/>
    </xf>
    <xf numFmtId="165" fontId="113" fillId="15" borderId="232" xfId="5" applyNumberFormat="1" applyFont="1" applyFill="1" applyBorder="1" applyAlignment="1">
      <alignment horizontal="center" vertical="center" wrapText="1"/>
    </xf>
    <xf numFmtId="165" fontId="113" fillId="15" borderId="233" xfId="5" applyNumberFormat="1" applyFont="1" applyFill="1" applyBorder="1" applyAlignment="1">
      <alignment horizontal="center" vertical="center" wrapText="1"/>
    </xf>
    <xf numFmtId="165" fontId="113" fillId="15" borderId="234" xfId="5" applyNumberFormat="1" applyFont="1" applyFill="1" applyBorder="1" applyAlignment="1">
      <alignment horizontal="center" vertical="center" wrapText="1"/>
    </xf>
    <xf numFmtId="0" fontId="5" fillId="5" borderId="108" xfId="5" applyFill="1" applyBorder="1"/>
    <xf numFmtId="0" fontId="5" fillId="0" borderId="28" xfId="5" applyBorder="1"/>
    <xf numFmtId="0" fontId="5" fillId="5" borderId="28" xfId="5" applyFill="1" applyBorder="1"/>
    <xf numFmtId="0" fontId="5" fillId="5" borderId="49" xfId="5" applyFill="1" applyBorder="1"/>
    <xf numFmtId="0" fontId="72" fillId="15" borderId="235" xfId="5" applyFont="1" applyFill="1" applyBorder="1" applyAlignment="1">
      <alignment horizontal="right" vertical="center" wrapText="1"/>
    </xf>
    <xf numFmtId="0" fontId="72" fillId="15" borderId="137" xfId="5" applyFont="1" applyFill="1" applyBorder="1" applyAlignment="1">
      <alignment horizontal="right" vertical="center" wrapText="1"/>
    </xf>
    <xf numFmtId="167" fontId="72" fillId="15" borderId="137" xfId="7" applyNumberFormat="1" applyFont="1" applyFill="1" applyBorder="1" applyAlignment="1" applyProtection="1">
      <alignment horizontal="center" vertical="center" wrapText="1"/>
    </xf>
    <xf numFmtId="167" fontId="72" fillId="15" borderId="137" xfId="7" applyNumberFormat="1" applyFont="1" applyFill="1" applyBorder="1" applyAlignment="1" applyProtection="1">
      <alignment horizontal="center" wrapText="1"/>
    </xf>
    <xf numFmtId="10" fontId="114" fillId="15" borderId="137" xfId="14" applyNumberFormat="1" applyFont="1" applyFill="1" applyBorder="1" applyAlignment="1" applyProtection="1">
      <alignment horizontal="center" vertical="center" wrapText="1"/>
    </xf>
    <xf numFmtId="0" fontId="70" fillId="15" borderId="137" xfId="5" applyFont="1" applyFill="1" applyBorder="1" applyAlignment="1">
      <alignment horizontal="center" vertical="center"/>
    </xf>
    <xf numFmtId="167" fontId="72" fillId="15" borderId="236" xfId="7" applyNumberFormat="1" applyFont="1" applyFill="1" applyBorder="1" applyAlignment="1" applyProtection="1">
      <alignment vertical="center" wrapText="1"/>
    </xf>
    <xf numFmtId="0" fontId="5" fillId="0" borderId="237" xfId="5" applyBorder="1" applyAlignment="1">
      <alignment vertical="center" wrapText="1"/>
    </xf>
    <xf numFmtId="0" fontId="5" fillId="0" borderId="238" xfId="5" applyBorder="1" applyAlignment="1">
      <alignment vertical="center" wrapText="1"/>
    </xf>
    <xf numFmtId="0" fontId="5" fillId="0" borderId="239" xfId="5" applyBorder="1" applyAlignment="1">
      <alignment vertical="center" wrapText="1"/>
    </xf>
    <xf numFmtId="0" fontId="115" fillId="15" borderId="235" xfId="5" applyFont="1" applyFill="1" applyBorder="1" applyAlignment="1">
      <alignment horizontal="right" vertical="center" wrapText="1"/>
    </xf>
    <xf numFmtId="0" fontId="115" fillId="15" borderId="137" xfId="5" applyFont="1" applyFill="1" applyBorder="1" applyAlignment="1">
      <alignment horizontal="right" vertical="center" wrapText="1"/>
    </xf>
    <xf numFmtId="167" fontId="72" fillId="15" borderId="137" xfId="7" applyNumberFormat="1" applyFont="1" applyFill="1" applyBorder="1" applyAlignment="1" applyProtection="1">
      <alignment horizontal="left" vertical="center" wrapText="1"/>
    </xf>
    <xf numFmtId="167" fontId="72" fillId="15" borderId="236" xfId="7" applyNumberFormat="1" applyFont="1" applyFill="1" applyBorder="1" applyAlignment="1" applyProtection="1">
      <alignment horizontal="center" vertical="center" wrapText="1"/>
    </xf>
    <xf numFmtId="0" fontId="36" fillId="9" borderId="80" xfId="4" applyFont="1" applyFill="1" applyBorder="1" applyAlignment="1">
      <alignment horizontal="left" vertical="center"/>
    </xf>
    <xf numFmtId="0" fontId="3" fillId="0" borderId="17" xfId="4" applyBorder="1"/>
    <xf numFmtId="165" fontId="74" fillId="0" borderId="0" xfId="4" applyNumberFormat="1" applyFont="1"/>
    <xf numFmtId="167" fontId="5" fillId="0" borderId="0" xfId="5" applyNumberFormat="1"/>
    <xf numFmtId="0" fontId="116" fillId="9" borderId="108" xfId="4" applyFont="1" applyFill="1" applyBorder="1" applyAlignment="1">
      <alignment vertical="center"/>
    </xf>
    <xf numFmtId="0" fontId="117" fillId="0" borderId="153" xfId="4" applyFont="1" applyBorder="1" applyAlignment="1">
      <alignment horizontal="center" vertical="center"/>
    </xf>
    <xf numFmtId="0" fontId="117" fillId="0" borderId="154" xfId="4" applyFont="1" applyBorder="1" applyAlignment="1">
      <alignment horizontal="center" vertical="center"/>
    </xf>
    <xf numFmtId="0" fontId="117" fillId="0" borderId="240" xfId="4" applyFont="1" applyBorder="1" applyAlignment="1">
      <alignment horizontal="center" vertical="center"/>
    </xf>
    <xf numFmtId="0" fontId="72" fillId="15" borderId="241" xfId="5" applyFont="1" applyFill="1" applyBorder="1" applyAlignment="1">
      <alignment horizontal="right" vertical="center" wrapText="1"/>
    </xf>
    <xf numFmtId="0" fontId="72" fillId="15" borderId="242" xfId="5" applyFont="1" applyFill="1" applyBorder="1" applyAlignment="1">
      <alignment horizontal="right" vertical="center" wrapText="1"/>
    </xf>
    <xf numFmtId="167" fontId="72" fillId="15" borderId="242" xfId="7" applyNumberFormat="1" applyFont="1" applyFill="1" applyBorder="1" applyAlignment="1" applyProtection="1">
      <alignment horizontal="center" vertical="center" wrapText="1"/>
    </xf>
    <xf numFmtId="10" fontId="114" fillId="15" borderId="242" xfId="14" applyNumberFormat="1" applyFont="1" applyFill="1" applyBorder="1" applyAlignment="1" applyProtection="1">
      <alignment horizontal="center" vertical="center" wrapText="1"/>
    </xf>
    <xf numFmtId="0" fontId="70" fillId="15" borderId="242" xfId="5" applyFont="1" applyFill="1" applyBorder="1" applyAlignment="1">
      <alignment horizontal="center" vertical="center"/>
    </xf>
    <xf numFmtId="167" fontId="72" fillId="15" borderId="243" xfId="7" applyNumberFormat="1" applyFont="1" applyFill="1" applyBorder="1" applyAlignment="1" applyProtection="1">
      <alignment horizontal="center" vertical="center" wrapText="1"/>
    </xf>
    <xf numFmtId="0" fontId="118" fillId="15" borderId="244" xfId="4" applyFont="1" applyFill="1" applyBorder="1" applyAlignment="1">
      <alignment horizontal="center" vertical="center"/>
    </xf>
    <xf numFmtId="165" fontId="119" fillId="15" borderId="245" xfId="9" applyNumberFormat="1" applyFont="1" applyFill="1" applyBorder="1" applyAlignment="1">
      <alignment horizontal="center" vertical="center" wrapText="1"/>
    </xf>
    <xf numFmtId="164" fontId="31" fillId="0" borderId="246" xfId="6" applyFont="1" applyBorder="1" applyAlignment="1">
      <alignment horizontal="center" vertical="center"/>
    </xf>
    <xf numFmtId="0" fontId="113" fillId="15" borderId="109" xfId="5" applyFont="1" applyFill="1" applyBorder="1" applyAlignment="1">
      <alignment horizontal="right" vertical="center" wrapText="1"/>
    </xf>
    <xf numFmtId="0" fontId="113" fillId="15" borderId="110" xfId="5" applyFont="1" applyFill="1" applyBorder="1" applyAlignment="1">
      <alignment horizontal="right" vertical="center" wrapText="1"/>
    </xf>
    <xf numFmtId="167" fontId="114" fillId="15" borderId="110" xfId="7" applyNumberFormat="1" applyFont="1" applyFill="1" applyBorder="1" applyAlignment="1" applyProtection="1">
      <alignment horizontal="center" vertical="center" wrapText="1"/>
    </xf>
    <xf numFmtId="167" fontId="114" fillId="15" borderId="247" xfId="7" applyNumberFormat="1" applyFont="1" applyFill="1" applyBorder="1" applyAlignment="1" applyProtection="1">
      <alignment horizontal="center" vertical="center" wrapText="1"/>
    </xf>
    <xf numFmtId="0" fontId="3" fillId="15" borderId="248" xfId="4" applyFill="1" applyBorder="1" applyAlignment="1">
      <alignment horizontal="center" vertical="center"/>
    </xf>
    <xf numFmtId="0" fontId="3" fillId="15" borderId="249" xfId="4" applyFill="1" applyBorder="1"/>
    <xf numFmtId="0" fontId="120" fillId="15" borderId="248" xfId="4" applyFont="1" applyFill="1" applyBorder="1" applyAlignment="1">
      <alignment horizontal="center" vertical="center"/>
    </xf>
    <xf numFmtId="0" fontId="72" fillId="15" borderId="232" xfId="5" applyFont="1" applyFill="1" applyBorder="1" applyAlignment="1">
      <alignment horizontal="right" vertical="center" wrapText="1"/>
    </xf>
    <xf numFmtId="0" fontId="72" fillId="15" borderId="233" xfId="5" applyFont="1" applyFill="1" applyBorder="1" applyAlignment="1">
      <alignment horizontal="right" vertical="center" wrapText="1"/>
    </xf>
    <xf numFmtId="167" fontId="72" fillId="15" borderId="233" xfId="5" applyNumberFormat="1" applyFont="1" applyFill="1" applyBorder="1" applyAlignment="1">
      <alignment vertical="center" wrapText="1"/>
    </xf>
    <xf numFmtId="0" fontId="70" fillId="15" borderId="233" xfId="5" applyFont="1" applyFill="1" applyBorder="1" applyAlignment="1">
      <alignment horizontal="center" vertical="center"/>
    </xf>
    <xf numFmtId="169" fontId="114" fillId="15" borderId="233" xfId="8" applyNumberFormat="1" applyFont="1" applyFill="1" applyBorder="1" applyAlignment="1" applyProtection="1">
      <alignment horizontal="left" vertical="center" wrapText="1"/>
    </xf>
    <xf numFmtId="0" fontId="121" fillId="15" borderId="233" xfId="5" applyFont="1" applyFill="1" applyBorder="1" applyAlignment="1">
      <alignment horizontal="center" vertical="center"/>
    </xf>
    <xf numFmtId="169" fontId="114" fillId="15" borderId="234" xfId="8" applyNumberFormat="1" applyFont="1" applyFill="1" applyBorder="1" applyAlignment="1" applyProtection="1">
      <alignment horizontal="center" vertical="center" wrapText="1"/>
    </xf>
    <xf numFmtId="165" fontId="8" fillId="0" borderId="0" xfId="4" applyNumberFormat="1" applyFont="1" applyAlignment="1">
      <alignment horizontal="center" vertical="center"/>
    </xf>
    <xf numFmtId="0" fontId="3" fillId="0" borderId="148" xfId="4" applyBorder="1"/>
    <xf numFmtId="169" fontId="72" fillId="15" borderId="242" xfId="5" applyNumberFormat="1" applyFont="1" applyFill="1" applyBorder="1" applyAlignment="1">
      <alignment vertical="center" wrapText="1"/>
    </xf>
    <xf numFmtId="168" fontId="72" fillId="15" borderId="242" xfId="8" applyFont="1" applyFill="1" applyBorder="1" applyAlignment="1" applyProtection="1">
      <alignment horizontal="right" vertical="center" wrapText="1"/>
    </xf>
    <xf numFmtId="169" fontId="72" fillId="15" borderId="243" xfId="8" applyNumberFormat="1" applyFont="1" applyFill="1" applyBorder="1" applyAlignment="1" applyProtection="1">
      <alignment horizontal="center" vertical="center" wrapText="1"/>
    </xf>
    <xf numFmtId="165" fontId="98" fillId="5" borderId="250" xfId="4" applyNumberFormat="1" applyFont="1" applyFill="1" applyBorder="1" applyAlignment="1">
      <alignment vertical="center" wrapText="1"/>
    </xf>
    <xf numFmtId="165" fontId="98" fillId="9" borderId="251" xfId="4" applyNumberFormat="1" applyFont="1" applyFill="1" applyBorder="1" applyAlignment="1">
      <alignment vertical="center" wrapText="1"/>
    </xf>
    <xf numFmtId="10" fontId="98" fillId="9" borderId="252" xfId="9" applyNumberFormat="1" applyFont="1" applyFill="1" applyBorder="1" applyAlignment="1">
      <alignment horizontal="center" vertical="center" wrapText="1"/>
    </xf>
    <xf numFmtId="165" fontId="75" fillId="20" borderId="0" xfId="4" applyNumberFormat="1" applyFont="1" applyFill="1" applyAlignment="1">
      <alignment horizontal="center" vertical="center"/>
    </xf>
    <xf numFmtId="180" fontId="122" fillId="9" borderId="246" xfId="9" applyNumberFormat="1" applyFont="1" applyFill="1" applyBorder="1" applyAlignment="1">
      <alignment horizontal="center" vertical="center"/>
    </xf>
    <xf numFmtId="169" fontId="114" fillId="15" borderId="110" xfId="8" applyNumberFormat="1" applyFont="1" applyFill="1" applyBorder="1" applyAlignment="1" applyProtection="1">
      <alignment vertical="center" wrapText="1"/>
    </xf>
    <xf numFmtId="0" fontId="70" fillId="15" borderId="110" xfId="5" applyFont="1" applyFill="1" applyBorder="1" applyAlignment="1">
      <alignment horizontal="center" vertical="center"/>
    </xf>
    <xf numFmtId="164" fontId="114" fillId="15" borderId="110" xfId="7" applyFont="1" applyFill="1" applyBorder="1" applyAlignment="1" applyProtection="1">
      <alignment vertical="center" wrapText="1"/>
    </xf>
    <xf numFmtId="166" fontId="114" fillId="15" borderId="247" xfId="5" applyNumberFormat="1" applyFont="1" applyFill="1" applyBorder="1" applyAlignment="1">
      <alignment vertical="center" wrapText="1"/>
    </xf>
    <xf numFmtId="165" fontId="8" fillId="4" borderId="0" xfId="4" applyNumberFormat="1" applyFont="1" applyFill="1" applyAlignment="1">
      <alignment vertical="center"/>
    </xf>
    <xf numFmtId="165" fontId="65" fillId="4" borderId="0" xfId="4" applyNumberFormat="1" applyFont="1" applyFill="1" applyAlignment="1">
      <alignment vertical="center"/>
    </xf>
    <xf numFmtId="165" fontId="65" fillId="4" borderId="0" xfId="4" applyNumberFormat="1" applyFont="1" applyFill="1" applyAlignment="1">
      <alignment horizontal="center" vertical="center"/>
    </xf>
    <xf numFmtId="0" fontId="31" fillId="0" borderId="0" xfId="4" applyFont="1" applyAlignment="1">
      <alignment horizontal="center" vertical="center"/>
    </xf>
    <xf numFmtId="0" fontId="31" fillId="0" borderId="230" xfId="4" applyFont="1" applyBorder="1" applyAlignment="1">
      <alignment horizontal="center" vertical="center" wrapText="1"/>
    </xf>
    <xf numFmtId="0" fontId="31" fillId="0" borderId="253" xfId="4" applyFont="1" applyBorder="1" applyAlignment="1">
      <alignment horizontal="center" vertical="center"/>
    </xf>
    <xf numFmtId="0" fontId="123" fillId="21" borderId="254" xfId="4" applyFont="1" applyFill="1" applyBorder="1" applyAlignment="1">
      <alignment horizontal="left" vertical="center" wrapText="1"/>
    </xf>
    <xf numFmtId="165" fontId="19" fillId="20" borderId="0" xfId="4" applyNumberFormat="1" applyFont="1" applyFill="1" applyAlignment="1">
      <alignment horizontal="center" vertical="center"/>
    </xf>
    <xf numFmtId="0" fontId="3" fillId="0" borderId="253" xfId="4" applyBorder="1"/>
    <xf numFmtId="165" fontId="124" fillId="0" borderId="138" xfId="4" applyNumberFormat="1" applyFont="1" applyBorder="1" applyAlignment="1">
      <alignment horizontal="right" vertical="center" wrapText="1"/>
    </xf>
    <xf numFmtId="165" fontId="124" fillId="0" borderId="139" xfId="4" applyNumberFormat="1" applyFont="1" applyBorder="1" applyAlignment="1">
      <alignment horizontal="right" vertical="center" wrapText="1"/>
    </xf>
    <xf numFmtId="166" fontId="125" fillId="0" borderId="69" xfId="4" applyNumberFormat="1" applyFont="1" applyBorder="1" applyAlignment="1">
      <alignment horizontal="left" vertical="center" wrapText="1"/>
    </xf>
    <xf numFmtId="0" fontId="32" fillId="11" borderId="146" xfId="4" applyFont="1" applyFill="1" applyBorder="1" applyAlignment="1">
      <alignment vertical="center" wrapText="1"/>
    </xf>
    <xf numFmtId="0" fontId="10" fillId="5" borderId="147" xfId="4" applyFont="1" applyFill="1" applyBorder="1" applyAlignment="1">
      <alignment vertical="center" wrapText="1"/>
    </xf>
    <xf numFmtId="0" fontId="8" fillId="4" borderId="146" xfId="4" applyFont="1" applyFill="1" applyBorder="1" applyAlignment="1">
      <alignment horizontal="right" vertical="center"/>
    </xf>
    <xf numFmtId="0" fontId="8" fillId="4" borderId="183" xfId="4" applyFont="1" applyFill="1" applyBorder="1" applyAlignment="1">
      <alignment horizontal="right" vertical="center"/>
    </xf>
    <xf numFmtId="10" fontId="8" fillId="4" borderId="147" xfId="4" applyNumberFormat="1" applyFont="1" applyFill="1" applyBorder="1" applyAlignment="1">
      <alignment horizontal="center" vertical="center"/>
    </xf>
    <xf numFmtId="165" fontId="32" fillId="0" borderId="0" xfId="4" applyNumberFormat="1" applyFont="1" applyAlignment="1">
      <alignment horizontal="right" vertical="center" wrapText="1"/>
    </xf>
    <xf numFmtId="166" fontId="36" fillId="0" borderId="0" xfId="4" applyNumberFormat="1" applyFont="1" applyAlignment="1">
      <alignment horizontal="left" vertical="center" wrapText="1"/>
    </xf>
    <xf numFmtId="165" fontId="126" fillId="5" borderId="255" xfId="4" applyNumberFormat="1" applyFont="1" applyFill="1" applyBorder="1" applyAlignment="1">
      <alignment vertical="center"/>
    </xf>
    <xf numFmtId="0" fontId="10" fillId="5" borderId="0" xfId="4" applyFont="1" applyFill="1" applyAlignment="1">
      <alignment vertical="center" wrapText="1"/>
    </xf>
    <xf numFmtId="0" fontId="8" fillId="4" borderId="0" xfId="4" applyFont="1" applyFill="1" applyAlignment="1">
      <alignment horizontal="right" vertical="center"/>
    </xf>
    <xf numFmtId="10" fontId="8" fillId="4" borderId="0" xfId="4" applyNumberFormat="1" applyFont="1" applyFill="1" applyAlignment="1">
      <alignment horizontal="center" vertical="center"/>
    </xf>
    <xf numFmtId="166" fontId="36" fillId="0" borderId="69" xfId="4" applyNumberFormat="1" applyFont="1" applyBorder="1" applyAlignment="1">
      <alignment horizontal="left" vertical="center" wrapText="1"/>
    </xf>
    <xf numFmtId="166" fontId="38" fillId="2" borderId="194" xfId="9" applyNumberFormat="1" applyFont="1" applyFill="1" applyBorder="1" applyAlignment="1" applyProtection="1">
      <alignment horizontal="center" vertical="center" wrapText="1"/>
    </xf>
    <xf numFmtId="166" fontId="38" fillId="2" borderId="195" xfId="9" applyNumberFormat="1" applyFont="1" applyFill="1" applyBorder="1" applyAlignment="1" applyProtection="1">
      <alignment horizontal="center" vertical="center" wrapText="1"/>
    </xf>
    <xf numFmtId="166" fontId="38" fillId="2" borderId="196" xfId="9" applyNumberFormat="1" applyFont="1" applyFill="1" applyBorder="1" applyAlignment="1" applyProtection="1">
      <alignment horizontal="center" vertical="center" wrapText="1"/>
    </xf>
    <xf numFmtId="165" fontId="113" fillId="15" borderId="256" xfId="4" applyNumberFormat="1" applyFont="1" applyFill="1" applyBorder="1" applyAlignment="1">
      <alignment horizontal="center" vertical="center"/>
    </xf>
    <xf numFmtId="165" fontId="113" fillId="15" borderId="257" xfId="4" applyNumberFormat="1" applyFont="1" applyFill="1" applyBorder="1" applyAlignment="1">
      <alignment horizontal="center" vertical="center"/>
    </xf>
    <xf numFmtId="165" fontId="113" fillId="15" borderId="258" xfId="4" applyNumberFormat="1" applyFont="1" applyFill="1" applyBorder="1" applyAlignment="1">
      <alignment horizontal="center" vertical="center"/>
    </xf>
    <xf numFmtId="0" fontId="67" fillId="15" borderId="235" xfId="5" applyFont="1" applyFill="1" applyBorder="1" applyAlignment="1">
      <alignment horizontal="center" vertical="center" wrapText="1"/>
    </xf>
    <xf numFmtId="165" fontId="65" fillId="0" borderId="0" xfId="4" applyNumberFormat="1" applyFont="1" applyAlignment="1">
      <alignment horizontal="right" vertical="center"/>
    </xf>
    <xf numFmtId="165" fontId="107" fillId="2" borderId="116" xfId="4" applyNumberFormat="1" applyFont="1" applyFill="1" applyBorder="1" applyAlignment="1">
      <alignment horizontal="center" vertical="center" wrapText="1"/>
    </xf>
    <xf numFmtId="165" fontId="107" fillId="2" borderId="117" xfId="4" applyNumberFormat="1" applyFont="1" applyFill="1" applyBorder="1" applyAlignment="1">
      <alignment horizontal="center" vertical="center" wrapText="1"/>
    </xf>
    <xf numFmtId="166" fontId="32" fillId="2" borderId="203" xfId="4" applyNumberFormat="1" applyFont="1" applyFill="1" applyBorder="1" applyAlignment="1">
      <alignment horizontal="center" vertical="center" wrapText="1"/>
    </xf>
    <xf numFmtId="165" fontId="72" fillId="15" borderId="259" xfId="4" applyNumberFormat="1" applyFont="1" applyFill="1" applyBorder="1" applyAlignment="1">
      <alignment horizontal="center" vertical="center" wrapText="1"/>
    </xf>
    <xf numFmtId="165" fontId="72" fillId="15" borderId="260" xfId="4" applyNumberFormat="1" applyFont="1" applyFill="1" applyBorder="1" applyAlignment="1">
      <alignment horizontal="center" vertical="center" wrapText="1"/>
    </xf>
    <xf numFmtId="165" fontId="128" fillId="2" borderId="116" xfId="4" applyNumberFormat="1" applyFont="1" applyFill="1" applyBorder="1" applyAlignment="1">
      <alignment horizontal="center" vertical="center" wrapText="1"/>
    </xf>
    <xf numFmtId="165" fontId="128" fillId="2" borderId="117" xfId="4" applyNumberFormat="1" applyFont="1" applyFill="1" applyBorder="1" applyAlignment="1">
      <alignment horizontal="center" vertical="center" wrapText="1"/>
    </xf>
    <xf numFmtId="10" fontId="32" fillId="2" borderId="203" xfId="9" applyNumberFormat="1" applyFont="1" applyFill="1" applyBorder="1" applyAlignment="1" applyProtection="1">
      <alignment horizontal="center" vertical="center" wrapText="1"/>
    </xf>
    <xf numFmtId="10" fontId="32" fillId="15" borderId="261" xfId="9" applyNumberFormat="1" applyFont="1" applyFill="1" applyBorder="1" applyAlignment="1" applyProtection="1">
      <alignment vertical="center" wrapText="1"/>
    </xf>
    <xf numFmtId="167" fontId="22" fillId="5" borderId="0" xfId="4" applyNumberFormat="1" applyFont="1" applyFill="1"/>
    <xf numFmtId="0" fontId="90" fillId="13" borderId="0" xfId="4" applyFont="1" applyFill="1" applyAlignment="1">
      <alignment vertical="center"/>
    </xf>
    <xf numFmtId="165" fontId="104" fillId="2" borderId="116" xfId="4" applyNumberFormat="1" applyFont="1" applyFill="1" applyBorder="1" applyAlignment="1">
      <alignment horizontal="center" vertical="center" wrapText="1"/>
    </xf>
    <xf numFmtId="165" fontId="104" fillId="2" borderId="117" xfId="4" applyNumberFormat="1" applyFont="1" applyFill="1" applyBorder="1" applyAlignment="1">
      <alignment horizontal="center" vertical="center" wrapText="1"/>
    </xf>
    <xf numFmtId="166" fontId="32" fillId="2" borderId="203" xfId="9" applyNumberFormat="1" applyFont="1" applyFill="1" applyBorder="1" applyAlignment="1" applyProtection="1">
      <alignment horizontal="center" vertical="center" wrapText="1"/>
    </xf>
    <xf numFmtId="166" fontId="32" fillId="15" borderId="261" xfId="9" applyNumberFormat="1" applyFont="1" applyFill="1" applyBorder="1" applyAlignment="1" applyProtection="1">
      <alignment vertical="center"/>
    </xf>
    <xf numFmtId="165" fontId="66" fillId="5" borderId="262" xfId="4" applyNumberFormat="1" applyFont="1" applyFill="1" applyBorder="1" applyAlignment="1">
      <alignment horizontal="right" vertical="center" wrapText="1"/>
    </xf>
    <xf numFmtId="165" fontId="66" fillId="5" borderId="263" xfId="4" applyNumberFormat="1" applyFont="1" applyFill="1" applyBorder="1" applyAlignment="1">
      <alignment horizontal="right" vertical="center" wrapText="1"/>
    </xf>
    <xf numFmtId="165" fontId="66" fillId="5" borderId="0" xfId="4" applyNumberFormat="1" applyFont="1" applyFill="1" applyAlignment="1">
      <alignment horizontal="right" vertical="center" wrapText="1"/>
    </xf>
    <xf numFmtId="0" fontId="30" fillId="6" borderId="0" xfId="4" applyFont="1" applyFill="1" applyAlignment="1">
      <alignment vertical="center" wrapText="1"/>
    </xf>
    <xf numFmtId="165" fontId="130" fillId="2" borderId="264" xfId="4" applyNumberFormat="1" applyFont="1" applyFill="1" applyBorder="1" applyAlignment="1">
      <alignment horizontal="center" vertical="center" wrapText="1"/>
    </xf>
    <xf numFmtId="165" fontId="130" fillId="2" borderId="265" xfId="4" applyNumberFormat="1" applyFont="1" applyFill="1" applyBorder="1" applyAlignment="1">
      <alignment horizontal="center" vertical="center" wrapText="1"/>
    </xf>
    <xf numFmtId="165" fontId="32" fillId="2" borderId="266" xfId="9" applyNumberFormat="1" applyFont="1" applyFill="1" applyBorder="1" applyAlignment="1" applyProtection="1">
      <alignment horizontal="center" vertical="center" wrapText="1"/>
    </xf>
    <xf numFmtId="165" fontId="72" fillId="15" borderId="267" xfId="4" applyNumberFormat="1" applyFont="1" applyFill="1" applyBorder="1" applyAlignment="1">
      <alignment horizontal="center" vertical="center" wrapText="1"/>
    </xf>
    <xf numFmtId="165" fontId="72" fillId="15" borderId="268" xfId="4" applyNumberFormat="1" applyFont="1" applyFill="1" applyBorder="1" applyAlignment="1">
      <alignment horizontal="center" vertical="center" wrapText="1"/>
    </xf>
    <xf numFmtId="165" fontId="32" fillId="15" borderId="269" xfId="4" applyNumberFormat="1" applyFont="1" applyFill="1" applyBorder="1" applyAlignment="1">
      <alignment vertical="center" wrapText="1"/>
    </xf>
    <xf numFmtId="165" fontId="32" fillId="5" borderId="262" xfId="4" applyNumberFormat="1" applyFont="1" applyFill="1" applyBorder="1" applyAlignment="1">
      <alignment horizontal="right" vertical="center" wrapText="1"/>
    </xf>
    <xf numFmtId="165" fontId="32" fillId="5" borderId="263" xfId="4" applyNumberFormat="1" applyFont="1" applyFill="1" applyBorder="1" applyAlignment="1">
      <alignment horizontal="right" vertical="center" wrapText="1"/>
    </xf>
    <xf numFmtId="165" fontId="32" fillId="5" borderId="0" xfId="4" applyNumberFormat="1" applyFont="1" applyFill="1" applyAlignment="1">
      <alignment horizontal="right" vertical="center" wrapText="1"/>
    </xf>
    <xf numFmtId="0" fontId="63" fillId="0" borderId="270" xfId="5" applyFont="1" applyBorder="1"/>
    <xf numFmtId="0" fontId="63" fillId="6" borderId="0" xfId="5" applyFont="1" applyFill="1"/>
    <xf numFmtId="0" fontId="131" fillId="0" borderId="271" xfId="4" applyFont="1" applyBorder="1" applyAlignment="1">
      <alignment horizontal="center" vertical="center"/>
    </xf>
    <xf numFmtId="167" fontId="10" fillId="6" borderId="31" xfId="4" applyNumberFormat="1" applyFont="1" applyFill="1" applyBorder="1"/>
    <xf numFmtId="0" fontId="3" fillId="0" borderId="272" xfId="4" applyBorder="1"/>
    <xf numFmtId="165" fontId="128" fillId="2" borderId="264" xfId="4" applyNumberFormat="1" applyFont="1" applyFill="1" applyBorder="1" applyAlignment="1">
      <alignment horizontal="center" vertical="center" wrapText="1"/>
    </xf>
    <xf numFmtId="165" fontId="128" fillId="2" borderId="265" xfId="4" applyNumberFormat="1" applyFont="1" applyFill="1" applyBorder="1" applyAlignment="1">
      <alignment horizontal="center" vertical="center" wrapText="1"/>
    </xf>
    <xf numFmtId="165" fontId="72" fillId="15" borderId="273" xfId="4" applyNumberFormat="1" applyFont="1" applyFill="1" applyBorder="1" applyAlignment="1">
      <alignment horizontal="center" vertical="center" wrapText="1"/>
    </xf>
    <xf numFmtId="165" fontId="72" fillId="15" borderId="274" xfId="4" applyNumberFormat="1" applyFont="1" applyFill="1" applyBorder="1" applyAlignment="1">
      <alignment horizontal="center" vertical="center" wrapText="1"/>
    </xf>
    <xf numFmtId="10" fontId="32" fillId="15" borderId="275" xfId="9" applyNumberFormat="1" applyFont="1" applyFill="1" applyBorder="1" applyAlignment="1" applyProtection="1">
      <alignment vertical="center" wrapText="1"/>
    </xf>
    <xf numFmtId="0" fontId="63" fillId="13" borderId="276" xfId="5" applyFont="1" applyFill="1" applyBorder="1" applyAlignment="1">
      <alignment vertical="center"/>
    </xf>
    <xf numFmtId="0" fontId="30" fillId="0" borderId="0" xfId="4" applyFont="1" applyAlignment="1">
      <alignment vertical="center" wrapText="1"/>
    </xf>
    <xf numFmtId="9" fontId="0" fillId="0" borderId="0" xfId="9" applyFont="1"/>
    <xf numFmtId="0" fontId="36" fillId="9" borderId="98" xfId="4" applyFont="1" applyFill="1" applyBorder="1" applyAlignment="1">
      <alignment vertical="center" wrapText="1"/>
    </xf>
    <xf numFmtId="166" fontId="116" fillId="9" borderId="113" xfId="4" applyNumberFormat="1" applyFont="1" applyFill="1" applyBorder="1" applyAlignment="1">
      <alignment horizontal="center" vertical="center"/>
    </xf>
    <xf numFmtId="0" fontId="132" fillId="6" borderId="113" xfId="4" applyFont="1" applyFill="1" applyBorder="1" applyAlignment="1">
      <alignment vertical="center" wrapText="1"/>
    </xf>
    <xf numFmtId="0" fontId="125" fillId="6" borderId="113" xfId="4" applyFont="1" applyFill="1" applyBorder="1" applyAlignment="1">
      <alignment vertical="center" wrapText="1"/>
    </xf>
    <xf numFmtId="0" fontId="132" fillId="6" borderId="277" xfId="4" applyFont="1" applyFill="1" applyBorder="1" applyAlignment="1">
      <alignment vertical="center"/>
    </xf>
    <xf numFmtId="165" fontId="32" fillId="5" borderId="194" xfId="4" applyNumberFormat="1" applyFont="1" applyFill="1" applyBorder="1" applyAlignment="1">
      <alignment horizontal="right" vertical="center" wrapText="1"/>
    </xf>
    <xf numFmtId="165" fontId="32" fillId="5" borderId="195" xfId="4" applyNumberFormat="1" applyFont="1" applyFill="1" applyBorder="1" applyAlignment="1">
      <alignment horizontal="right" vertical="center" wrapText="1"/>
    </xf>
    <xf numFmtId="166" fontId="32" fillId="5" borderId="196" xfId="9" applyNumberFormat="1" applyFont="1" applyFill="1" applyBorder="1" applyAlignment="1" applyProtection="1">
      <alignment horizontal="left" vertical="center"/>
    </xf>
    <xf numFmtId="165" fontId="116" fillId="9" borderId="278" xfId="4" applyNumberFormat="1" applyFont="1" applyFill="1" applyBorder="1" applyAlignment="1">
      <alignment vertical="center" wrapText="1"/>
    </xf>
    <xf numFmtId="165" fontId="32" fillId="9" borderId="279" xfId="4" applyNumberFormat="1" applyFont="1" applyFill="1" applyBorder="1" applyAlignment="1">
      <alignment vertical="center" wrapText="1"/>
    </xf>
    <xf numFmtId="166" fontId="133" fillId="9" borderId="280" xfId="4" applyNumberFormat="1" applyFont="1" applyFill="1" applyBorder="1" applyAlignment="1">
      <alignment horizontal="center" vertical="center"/>
    </xf>
    <xf numFmtId="165" fontId="32" fillId="6" borderId="279" xfId="4" applyNumberFormat="1" applyFont="1" applyFill="1" applyBorder="1" applyAlignment="1">
      <alignment vertical="center" wrapText="1"/>
    </xf>
    <xf numFmtId="165" fontId="36" fillId="6" borderId="281" xfId="4" applyNumberFormat="1" applyFont="1" applyFill="1" applyBorder="1" applyAlignment="1">
      <alignment vertical="center" wrapText="1"/>
    </xf>
    <xf numFmtId="165" fontId="32" fillId="5" borderId="116" xfId="4" applyNumberFormat="1" applyFont="1" applyFill="1" applyBorder="1" applyAlignment="1">
      <alignment horizontal="right" vertical="center" wrapText="1"/>
    </xf>
    <xf numFmtId="165" fontId="32" fillId="5" borderId="117" xfId="4" applyNumberFormat="1" applyFont="1" applyFill="1" applyBorder="1" applyAlignment="1">
      <alignment horizontal="right" vertical="center" wrapText="1"/>
    </xf>
    <xf numFmtId="166" fontId="32" fillId="5" borderId="203" xfId="9" applyNumberFormat="1" applyFont="1" applyFill="1" applyBorder="1" applyAlignment="1" applyProtection="1">
      <alignment horizontal="left" vertical="center"/>
    </xf>
    <xf numFmtId="0" fontId="30" fillId="0" borderId="282" xfId="4" applyFont="1" applyBorder="1" applyAlignment="1">
      <alignment horizontal="center" vertical="center" wrapText="1"/>
    </xf>
    <xf numFmtId="0" fontId="116" fillId="9" borderId="52" xfId="4" applyFont="1" applyFill="1" applyBorder="1" applyAlignment="1">
      <alignment vertical="center"/>
    </xf>
    <xf numFmtId="10" fontId="116" fillId="9" borderId="0" xfId="3" applyNumberFormat="1" applyFont="1" applyFill="1" applyBorder="1" applyAlignment="1">
      <alignment vertical="center"/>
    </xf>
    <xf numFmtId="0" fontId="20" fillId="6" borderId="283" xfId="4" applyFont="1" applyFill="1" applyBorder="1" applyAlignment="1">
      <alignment horizontal="left" vertical="center" wrapText="1"/>
    </xf>
    <xf numFmtId="0" fontId="20" fillId="6" borderId="283" xfId="4" applyFont="1" applyFill="1" applyBorder="1" applyAlignment="1">
      <alignment horizontal="left" wrapText="1"/>
    </xf>
    <xf numFmtId="10" fontId="32" fillId="5" borderId="203" xfId="9" applyNumberFormat="1" applyFont="1" applyFill="1" applyBorder="1" applyAlignment="1" applyProtection="1">
      <alignment horizontal="left" vertical="center"/>
    </xf>
    <xf numFmtId="165" fontId="29" fillId="2" borderId="284" xfId="4" applyNumberFormat="1" applyFont="1" applyFill="1" applyBorder="1" applyAlignment="1">
      <alignment horizontal="right" vertical="center"/>
    </xf>
    <xf numFmtId="165" fontId="29" fillId="2" borderId="285" xfId="4" applyNumberFormat="1" applyFont="1" applyFill="1" applyBorder="1" applyAlignment="1">
      <alignment horizontal="right" vertical="center"/>
    </xf>
    <xf numFmtId="165" fontId="29" fillId="2" borderId="0" xfId="4" applyNumberFormat="1" applyFont="1" applyFill="1" applyAlignment="1">
      <alignment horizontal="right" vertical="center"/>
    </xf>
    <xf numFmtId="169" fontId="102" fillId="9" borderId="286" xfId="8" applyNumberFormat="1" applyFont="1" applyFill="1" applyBorder="1" applyAlignment="1">
      <alignment horizontal="center" vertical="center" wrapText="1"/>
    </xf>
    <xf numFmtId="0" fontId="134" fillId="0" borderId="271" xfId="4" applyFont="1" applyBorder="1" applyAlignment="1">
      <alignment horizontal="center" vertical="center"/>
    </xf>
    <xf numFmtId="165" fontId="32" fillId="5" borderId="116" xfId="4" applyNumberFormat="1" applyFont="1" applyFill="1" applyBorder="1" applyAlignment="1">
      <alignment horizontal="right" vertical="center" wrapText="1"/>
    </xf>
    <xf numFmtId="165" fontId="135" fillId="6" borderId="279" xfId="4" applyNumberFormat="1" applyFont="1" applyFill="1" applyBorder="1" applyAlignment="1">
      <alignment vertical="center" wrapText="1"/>
    </xf>
    <xf numFmtId="0" fontId="56" fillId="5" borderId="0" xfId="4" applyFont="1" applyFill="1" applyAlignment="1">
      <alignment horizontal="left"/>
    </xf>
    <xf numFmtId="165" fontId="32" fillId="5" borderId="264" xfId="4" applyNumberFormat="1" applyFont="1" applyFill="1" applyBorder="1" applyAlignment="1">
      <alignment horizontal="right" vertical="center" wrapText="1"/>
    </xf>
    <xf numFmtId="165" fontId="32" fillId="5" borderId="265" xfId="4" applyNumberFormat="1" applyFont="1" applyFill="1" applyBorder="1" applyAlignment="1">
      <alignment horizontal="right" vertical="center" wrapText="1"/>
    </xf>
    <xf numFmtId="10" fontId="32" fillId="5" borderId="266" xfId="9" applyNumberFormat="1" applyFont="1" applyFill="1" applyBorder="1" applyAlignment="1" applyProtection="1">
      <alignment horizontal="left" vertical="center"/>
    </xf>
    <xf numFmtId="166" fontId="41" fillId="0" borderId="0" xfId="4" applyNumberFormat="1" applyFont="1"/>
    <xf numFmtId="0" fontId="3" fillId="0" borderId="108" xfId="4" applyBorder="1"/>
    <xf numFmtId="0" fontId="3" fillId="0" borderId="28" xfId="4" applyBorder="1"/>
    <xf numFmtId="165" fontId="32" fillId="5" borderId="24" xfId="4" applyNumberFormat="1" applyFont="1" applyFill="1" applyBorder="1" applyAlignment="1">
      <alignment horizontal="right" vertical="center" wrapText="1"/>
    </xf>
    <xf numFmtId="165" fontId="32" fillId="5" borderId="219" xfId="4" applyNumberFormat="1" applyFont="1" applyFill="1" applyBorder="1" applyAlignment="1">
      <alignment horizontal="right" vertical="center" wrapText="1"/>
    </xf>
    <xf numFmtId="10" fontId="32" fillId="5" borderId="118" xfId="3" applyNumberFormat="1" applyFont="1" applyFill="1" applyBorder="1" applyAlignment="1">
      <alignment horizontal="left" vertical="center" wrapText="1"/>
    </xf>
    <xf numFmtId="0" fontId="12" fillId="0" borderId="0" xfId="4" applyFont="1" applyAlignment="1">
      <alignment wrapText="1"/>
    </xf>
    <xf numFmtId="169" fontId="23" fillId="0" borderId="0" xfId="8" applyNumberFormat="1" applyFont="1" applyAlignment="1">
      <alignment horizontal="center" vertical="center"/>
    </xf>
    <xf numFmtId="0" fontId="30" fillId="0" borderId="138" xfId="4" applyFont="1" applyBorder="1" applyAlignment="1">
      <alignment horizontal="center" vertical="center" wrapText="1"/>
    </xf>
    <xf numFmtId="0" fontId="30" fillId="0" borderId="139" xfId="4" applyFont="1" applyBorder="1" applyAlignment="1">
      <alignment horizontal="center" vertical="center" wrapText="1"/>
    </xf>
    <xf numFmtId="0" fontId="30" fillId="0" borderId="69" xfId="4" applyFont="1" applyBorder="1" applyAlignment="1">
      <alignment horizontal="center" vertical="center" wrapText="1"/>
    </xf>
    <xf numFmtId="44" fontId="30" fillId="0" borderId="138" xfId="2" applyFont="1" applyBorder="1" applyAlignment="1">
      <alignment horizontal="center" vertical="center" wrapText="1"/>
    </xf>
    <xf numFmtId="44" fontId="30" fillId="0" borderId="139" xfId="2" applyFont="1" applyBorder="1" applyAlignment="1">
      <alignment horizontal="center" vertical="center" wrapText="1"/>
    </xf>
    <xf numFmtId="44" fontId="30" fillId="0" borderId="69" xfId="2" applyFont="1" applyBorder="1" applyAlignment="1">
      <alignment horizontal="center" vertical="center" wrapText="1"/>
    </xf>
    <xf numFmtId="165" fontId="136" fillId="0" borderId="0" xfId="8" applyNumberFormat="1" applyFont="1" applyAlignment="1">
      <alignment horizontal="center" vertical="center"/>
    </xf>
    <xf numFmtId="0" fontId="13" fillId="6" borderId="146" xfId="4" applyFont="1" applyFill="1" applyBorder="1" applyAlignment="1">
      <alignment horizontal="center" vertical="center"/>
    </xf>
    <xf numFmtId="0" fontId="62" fillId="6" borderId="290" xfId="5" applyFont="1" applyFill="1" applyBorder="1" applyAlignment="1">
      <alignment horizontal="center" vertical="center"/>
    </xf>
    <xf numFmtId="0" fontId="23" fillId="0" borderId="31" xfId="4" applyFont="1" applyBorder="1"/>
    <xf numFmtId="0" fontId="19" fillId="3" borderId="291" xfId="5" applyFont="1" applyFill="1" applyBorder="1" applyAlignment="1">
      <alignment vertical="center"/>
    </xf>
    <xf numFmtId="0" fontId="5" fillId="3" borderId="292" xfId="5" applyFill="1" applyBorder="1"/>
    <xf numFmtId="0" fontId="139" fillId="3" borderId="292" xfId="10" applyFont="1" applyFill="1" applyBorder="1" applyAlignment="1">
      <alignment vertical="center" wrapText="1"/>
    </xf>
    <xf numFmtId="167" fontId="8" fillId="3" borderId="292" xfId="11" applyNumberFormat="1" applyFont="1" applyFill="1" applyBorder="1" applyAlignment="1">
      <alignment horizontal="left" vertical="center"/>
    </xf>
    <xf numFmtId="166" fontId="10" fillId="3" borderId="292" xfId="5" applyNumberFormat="1" applyFont="1" applyFill="1" applyBorder="1" applyAlignment="1">
      <alignment horizontal="center" vertical="center" wrapText="1"/>
    </xf>
    <xf numFmtId="0" fontId="10" fillId="3" borderId="292" xfId="5" applyFont="1" applyFill="1" applyBorder="1" applyAlignment="1">
      <alignment horizontal="center" vertical="center" wrapText="1"/>
    </xf>
    <xf numFmtId="166" fontId="10" fillId="3" borderId="293" xfId="5" applyNumberFormat="1" applyFont="1" applyFill="1" applyBorder="1" applyAlignment="1">
      <alignment horizontal="center" vertical="center" wrapText="1"/>
    </xf>
    <xf numFmtId="0" fontId="2" fillId="3" borderId="92" xfId="10" applyFont="1" applyFill="1" applyBorder="1" applyAlignment="1">
      <alignment vertical="center"/>
    </xf>
    <xf numFmtId="0" fontId="5" fillId="3" borderId="294" xfId="5" applyFill="1" applyBorder="1"/>
    <xf numFmtId="10" fontId="73" fillId="3" borderId="294" xfId="15" applyNumberFormat="1" applyFont="1" applyFill="1" applyBorder="1" applyAlignment="1">
      <alignment horizontal="center" vertical="center" wrapText="1"/>
    </xf>
    <xf numFmtId="0" fontId="86" fillId="3" borderId="295" xfId="5" applyFont="1" applyFill="1" applyBorder="1" applyAlignment="1">
      <alignment vertical="center" wrapText="1"/>
    </xf>
    <xf numFmtId="0" fontId="10" fillId="3" borderId="295" xfId="5" applyFont="1" applyFill="1" applyBorder="1" applyAlignment="1">
      <alignment horizontal="center" vertical="center" wrapText="1"/>
    </xf>
    <xf numFmtId="0" fontId="65" fillId="3" borderId="296" xfId="5" applyFont="1" applyFill="1" applyBorder="1" applyAlignment="1">
      <alignment horizontal="center" vertical="center" wrapText="1"/>
    </xf>
    <xf numFmtId="0" fontId="10" fillId="9" borderId="297" xfId="5" applyFont="1" applyFill="1" applyBorder="1" applyAlignment="1">
      <alignment horizontal="right" vertical="center"/>
    </xf>
    <xf numFmtId="44" fontId="10" fillId="6" borderId="298" xfId="11" applyFont="1" applyFill="1" applyBorder="1" applyAlignment="1">
      <alignment horizontal="left"/>
    </xf>
    <xf numFmtId="1" fontId="10" fillId="9" borderId="299" xfId="5" applyNumberFormat="1" applyFont="1" applyFill="1" applyBorder="1" applyAlignment="1">
      <alignment horizontal="right" vertical="center"/>
    </xf>
    <xf numFmtId="1" fontId="10" fillId="9" borderId="5" xfId="5" applyNumberFormat="1" applyFont="1" applyFill="1" applyBorder="1" applyAlignment="1">
      <alignment horizontal="right" vertical="center"/>
    </xf>
    <xf numFmtId="1" fontId="8" fillId="6" borderId="300" xfId="10" applyNumberFormat="1" applyFont="1" applyFill="1" applyBorder="1" applyAlignment="1">
      <alignment horizontal="center" vertical="center"/>
    </xf>
    <xf numFmtId="1" fontId="22" fillId="9" borderId="301" xfId="5" applyNumberFormat="1" applyFont="1" applyFill="1" applyBorder="1" applyAlignment="1">
      <alignment horizontal="left" vertical="center"/>
    </xf>
    <xf numFmtId="44" fontId="14" fillId="9" borderId="0" xfId="11" applyFont="1" applyFill="1" applyBorder="1" applyAlignment="1">
      <alignment horizontal="center"/>
    </xf>
    <xf numFmtId="44" fontId="10" fillId="3" borderId="302" xfId="5" applyNumberFormat="1" applyFont="1" applyFill="1" applyBorder="1" applyAlignment="1">
      <alignment horizontal="center" vertical="center" wrapText="1"/>
    </xf>
    <xf numFmtId="0" fontId="10" fillId="13" borderId="90" xfId="5" applyFont="1" applyFill="1" applyBorder="1" applyAlignment="1">
      <alignment vertical="center" wrapText="1"/>
    </xf>
    <xf numFmtId="0" fontId="11" fillId="13" borderId="91" xfId="10" applyFont="1" applyFill="1" applyBorder="1" applyAlignment="1">
      <alignment horizontal="center" vertical="center" wrapText="1"/>
    </xf>
    <xf numFmtId="0" fontId="140" fillId="13" borderId="4" xfId="5" applyFont="1" applyFill="1" applyBorder="1" applyAlignment="1">
      <alignment horizontal="left" vertical="center"/>
    </xf>
    <xf numFmtId="0" fontId="33" fillId="13" borderId="5" xfId="5" applyFont="1" applyFill="1" applyBorder="1" applyAlignment="1">
      <alignment horizontal="left" vertical="center"/>
    </xf>
    <xf numFmtId="0" fontId="8" fillId="13" borderId="6" xfId="5" applyFont="1" applyFill="1" applyBorder="1" applyAlignment="1">
      <alignment horizontal="center" vertical="center"/>
    </xf>
    <xf numFmtId="0" fontId="5" fillId="0" borderId="13" xfId="5" applyBorder="1"/>
    <xf numFmtId="0" fontId="5" fillId="0" borderId="52" xfId="5" applyBorder="1"/>
    <xf numFmtId="0" fontId="49" fillId="13" borderId="303" xfId="10" applyFont="1" applyFill="1" applyBorder="1" applyAlignment="1">
      <alignment horizontal="center" vertical="center" wrapText="1"/>
    </xf>
    <xf numFmtId="0" fontId="141" fillId="13" borderId="294" xfId="5" applyFont="1" applyFill="1" applyBorder="1" applyAlignment="1">
      <alignment horizontal="center" vertical="center"/>
    </xf>
    <xf numFmtId="0" fontId="141" fillId="13" borderId="304" xfId="5" applyFont="1" applyFill="1" applyBorder="1" applyAlignment="1">
      <alignment horizontal="center" vertical="center" wrapText="1"/>
    </xf>
    <xf numFmtId="0" fontId="31" fillId="13" borderId="4" xfId="5" applyFont="1" applyFill="1" applyBorder="1" applyAlignment="1">
      <alignment horizontal="centerContinuous" vertical="center" wrapText="1"/>
    </xf>
    <xf numFmtId="0" fontId="31" fillId="13" borderId="5" xfId="5" applyFont="1" applyFill="1" applyBorder="1" applyAlignment="1">
      <alignment horizontal="centerContinuous"/>
    </xf>
    <xf numFmtId="0" fontId="61" fillId="22" borderId="305" xfId="10" applyFont="1" applyFill="1" applyBorder="1" applyAlignment="1">
      <alignment horizontal="center" vertical="center" wrapText="1"/>
    </xf>
    <xf numFmtId="167" fontId="142" fillId="22" borderId="306" xfId="11" applyNumberFormat="1" applyFont="1" applyFill="1" applyBorder="1" applyAlignment="1">
      <alignment horizontal="center" wrapText="1"/>
    </xf>
    <xf numFmtId="10" fontId="143" fillId="22" borderId="306" xfId="10" applyNumberFormat="1" applyFont="1" applyFill="1" applyBorder="1" applyAlignment="1">
      <alignment horizontal="center" vertical="center" wrapText="1"/>
    </xf>
    <xf numFmtId="167" fontId="61" fillId="22" borderId="307" xfId="5" applyNumberFormat="1" applyFont="1" applyFill="1" applyBorder="1"/>
    <xf numFmtId="0" fontId="56" fillId="13" borderId="308" xfId="5" applyFont="1" applyFill="1" applyBorder="1" applyAlignment="1">
      <alignment vertical="center"/>
    </xf>
    <xf numFmtId="0" fontId="5" fillId="13" borderId="309" xfId="5" applyFill="1" applyBorder="1"/>
    <xf numFmtId="165" fontId="10" fillId="13" borderId="310" xfId="5" applyNumberFormat="1" applyFont="1" applyFill="1" applyBorder="1" applyAlignment="1">
      <alignment vertical="center" wrapText="1"/>
    </xf>
    <xf numFmtId="0" fontId="144" fillId="5" borderId="0" xfId="4" applyFont="1" applyFill="1"/>
    <xf numFmtId="0" fontId="48" fillId="23" borderId="305" xfId="10" applyFont="1" applyFill="1" applyBorder="1" applyAlignment="1">
      <alignment horizontal="right" vertical="center" wrapText="1"/>
    </xf>
    <xf numFmtId="167" fontId="48" fillId="23" borderId="306" xfId="11" applyNumberFormat="1" applyFont="1" applyFill="1" applyBorder="1" applyAlignment="1">
      <alignment horizontal="center" vertical="center" wrapText="1"/>
    </xf>
    <xf numFmtId="10" fontId="145" fillId="23" borderId="306" xfId="10" applyNumberFormat="1" applyFont="1" applyFill="1" applyBorder="1" applyAlignment="1">
      <alignment horizontal="center" vertical="center" wrapText="1"/>
    </xf>
    <xf numFmtId="167" fontId="146" fillId="23" borderId="307" xfId="5" applyNumberFormat="1" applyFont="1" applyFill="1" applyBorder="1" applyAlignment="1">
      <alignment vertical="center"/>
    </xf>
    <xf numFmtId="0" fontId="68" fillId="2" borderId="311" xfId="5" applyFont="1" applyFill="1" applyBorder="1" applyAlignment="1">
      <alignment horizontal="center" vertical="center" wrapText="1"/>
    </xf>
    <xf numFmtId="165" fontId="65" fillId="13" borderId="312" xfId="5" applyNumberFormat="1" applyFont="1" applyFill="1" applyBorder="1" applyAlignment="1">
      <alignment horizontal="center" vertical="center" wrapText="1"/>
    </xf>
    <xf numFmtId="165" fontId="10" fillId="13" borderId="292" xfId="5" applyNumberFormat="1" applyFont="1" applyFill="1" applyBorder="1" applyAlignment="1">
      <alignment vertical="center" wrapText="1"/>
    </xf>
    <xf numFmtId="0" fontId="147" fillId="5" borderId="7" xfId="4" applyFont="1" applyFill="1" applyBorder="1" applyAlignment="1">
      <alignment vertical="center" wrapText="1"/>
    </xf>
    <xf numFmtId="166" fontId="75" fillId="5" borderId="0" xfId="4" applyNumberFormat="1" applyFont="1" applyFill="1" applyAlignment="1">
      <alignment horizontal="center" vertical="center"/>
    </xf>
    <xf numFmtId="0" fontId="20" fillId="5" borderId="0" xfId="4" applyFont="1" applyFill="1" applyAlignment="1" applyProtection="1">
      <alignment horizontal="center" vertical="center"/>
      <protection locked="0"/>
    </xf>
    <xf numFmtId="0" fontId="3" fillId="5" borderId="0" xfId="4" applyFill="1" applyProtection="1">
      <protection locked="0"/>
    </xf>
    <xf numFmtId="0" fontId="31" fillId="13" borderId="90" xfId="5" applyFont="1" applyFill="1" applyBorder="1" applyAlignment="1">
      <alignment horizontal="center"/>
    </xf>
    <xf numFmtId="44" fontId="10" fillId="6" borderId="313" xfId="11" applyFont="1" applyFill="1" applyBorder="1" applyAlignment="1">
      <alignment horizontal="center" vertical="center"/>
    </xf>
    <xf numFmtId="0" fontId="11" fillId="13" borderId="314" xfId="5" applyFont="1" applyFill="1" applyBorder="1" applyAlignment="1">
      <alignment horizontal="center" vertical="center" wrapText="1"/>
    </xf>
    <xf numFmtId="0" fontId="132" fillId="6" borderId="315" xfId="5" applyFont="1" applyFill="1" applyBorder="1" applyAlignment="1">
      <alignment horizontal="center" vertical="center"/>
    </xf>
    <xf numFmtId="44" fontId="31" fillId="2" borderId="316" xfId="5" applyNumberFormat="1" applyFont="1" applyFill="1" applyBorder="1" applyAlignment="1">
      <alignment horizontal="center" vertical="center"/>
    </xf>
    <xf numFmtId="0" fontId="148" fillId="13" borderId="317" xfId="10" applyFont="1" applyFill="1" applyBorder="1" applyAlignment="1">
      <alignment vertical="center" wrapText="1"/>
    </xf>
    <xf numFmtId="44" fontId="14" fillId="13" borderId="0" xfId="11" applyFont="1" applyFill="1" applyBorder="1" applyAlignment="1">
      <alignment horizontal="center"/>
    </xf>
    <xf numFmtId="0" fontId="10" fillId="5" borderId="0" xfId="4" applyFont="1" applyFill="1" applyAlignment="1" applyProtection="1">
      <alignment horizontal="center" vertical="center"/>
      <protection locked="0"/>
    </xf>
    <xf numFmtId="0" fontId="31" fillId="13" borderId="318" xfId="5" applyFont="1" applyFill="1" applyBorder="1" applyAlignment="1">
      <alignment horizontal="center"/>
    </xf>
    <xf numFmtId="1" fontId="125" fillId="6" borderId="319" xfId="10" applyNumberFormat="1" applyFont="1" applyFill="1" applyBorder="1" applyAlignment="1">
      <alignment horizontal="center" vertical="center"/>
    </xf>
    <xf numFmtId="0" fontId="149" fillId="24" borderId="311" xfId="5" applyFont="1" applyFill="1" applyBorder="1" applyAlignment="1">
      <alignment horizontal="center" vertical="center" wrapText="1"/>
    </xf>
    <xf numFmtId="0" fontId="22" fillId="13" borderId="91" xfId="5" applyFont="1" applyFill="1" applyBorder="1" applyAlignment="1">
      <alignment vertical="center" wrapText="1"/>
    </xf>
    <xf numFmtId="165" fontId="10" fillId="13" borderId="295" xfId="5" applyNumberFormat="1" applyFont="1" applyFill="1" applyBorder="1" applyAlignment="1">
      <alignment vertical="center" wrapText="1"/>
    </xf>
    <xf numFmtId="0" fontId="83" fillId="5" borderId="0" xfId="4" applyFont="1" applyFill="1" applyAlignment="1" applyProtection="1">
      <alignment horizontal="center" vertical="center"/>
      <protection locked="0"/>
    </xf>
    <xf numFmtId="0" fontId="10" fillId="6" borderId="90" xfId="5" applyFont="1" applyFill="1" applyBorder="1" applyAlignment="1">
      <alignment vertical="center" wrapText="1"/>
    </xf>
    <xf numFmtId="44" fontId="10" fillId="6" borderId="313" xfId="5" applyNumberFormat="1" applyFont="1" applyFill="1" applyBorder="1" applyAlignment="1">
      <alignment vertical="center"/>
    </xf>
    <xf numFmtId="1" fontId="125" fillId="6" borderId="320" xfId="5" applyNumberFormat="1" applyFont="1" applyFill="1" applyBorder="1" applyAlignment="1">
      <alignment horizontal="center" vertical="center"/>
    </xf>
    <xf numFmtId="44" fontId="140" fillId="24" borderId="321" xfId="5" applyNumberFormat="1" applyFont="1" applyFill="1" applyBorder="1" applyAlignment="1">
      <alignment horizontal="center" vertical="center"/>
    </xf>
    <xf numFmtId="0" fontId="22" fillId="5" borderId="0" xfId="4" applyFont="1" applyFill="1"/>
    <xf numFmtId="0" fontId="5" fillId="5" borderId="0" xfId="4" applyFont="1" applyFill="1"/>
    <xf numFmtId="9" fontId="150" fillId="5" borderId="0" xfId="9" applyFont="1" applyFill="1" applyAlignment="1">
      <alignment vertical="center" wrapText="1"/>
    </xf>
    <xf numFmtId="0" fontId="56" fillId="5" borderId="0" xfId="4" applyFont="1" applyFill="1"/>
    <xf numFmtId="165" fontId="3" fillId="5" borderId="0" xfId="4" applyNumberFormat="1" applyFill="1"/>
    <xf numFmtId="0" fontId="3" fillId="5" borderId="113" xfId="4" applyFill="1" applyBorder="1" applyProtection="1">
      <protection locked="0"/>
    </xf>
    <xf numFmtId="0" fontId="3" fillId="5" borderId="99" xfId="4" applyFill="1" applyBorder="1" applyProtection="1">
      <protection locked="0"/>
    </xf>
    <xf numFmtId="0" fontId="3" fillId="5" borderId="125" xfId="4" applyFill="1" applyBorder="1" applyProtection="1">
      <protection locked="0"/>
    </xf>
    <xf numFmtId="0" fontId="3" fillId="5" borderId="322" xfId="4" applyFill="1" applyBorder="1" applyProtection="1">
      <protection locked="0"/>
    </xf>
    <xf numFmtId="165" fontId="3" fillId="5" borderId="0" xfId="4" applyNumberFormat="1" applyFill="1" applyProtection="1">
      <protection locked="0"/>
    </xf>
    <xf numFmtId="165" fontId="56" fillId="5" borderId="323" xfId="4" applyNumberFormat="1" applyFont="1" applyFill="1" applyBorder="1" applyAlignment="1" applyProtection="1">
      <alignment horizontal="center"/>
      <protection locked="0"/>
    </xf>
    <xf numFmtId="0" fontId="3" fillId="5" borderId="323" xfId="4" applyFill="1" applyBorder="1" applyProtection="1">
      <protection locked="0"/>
    </xf>
    <xf numFmtId="0" fontId="3" fillId="5" borderId="123" xfId="4" applyFill="1" applyBorder="1" applyProtection="1">
      <protection locked="0"/>
    </xf>
    <xf numFmtId="0" fontId="3" fillId="5" borderId="324" xfId="4" applyFill="1" applyBorder="1" applyProtection="1">
      <protection locked="0"/>
    </xf>
    <xf numFmtId="0" fontId="3" fillId="5" borderId="321" xfId="4" applyFill="1" applyBorder="1" applyProtection="1">
      <protection locked="0"/>
    </xf>
    <xf numFmtId="9" fontId="3" fillId="5" borderId="0" xfId="4" applyNumberFormat="1" applyFill="1" applyAlignment="1">
      <alignment horizontal="left" vertical="center"/>
    </xf>
    <xf numFmtId="165" fontId="3" fillId="5" borderId="0" xfId="4" applyNumberFormat="1" applyFill="1" applyAlignment="1">
      <alignment horizontal="left"/>
    </xf>
    <xf numFmtId="0" fontId="3" fillId="5" borderId="0" xfId="4" applyFill="1" applyAlignment="1">
      <alignment horizontal="left"/>
    </xf>
    <xf numFmtId="0" fontId="19" fillId="5" borderId="0" xfId="4" applyFont="1" applyFill="1"/>
    <xf numFmtId="0" fontId="3" fillId="5" borderId="325" xfId="4" applyFill="1" applyBorder="1"/>
    <xf numFmtId="0" fontId="151" fillId="5" borderId="325" xfId="4" applyFont="1" applyFill="1" applyBorder="1" applyAlignment="1">
      <alignment horizontal="center" vertical="center"/>
    </xf>
    <xf numFmtId="165" fontId="3" fillId="5" borderId="325" xfId="4" applyNumberFormat="1" applyFill="1" applyBorder="1" applyAlignment="1">
      <alignment horizontal="center" vertical="center"/>
    </xf>
    <xf numFmtId="164" fontId="0" fillId="5" borderId="292" xfId="6" applyFont="1" applyFill="1" applyBorder="1"/>
    <xf numFmtId="165" fontId="3" fillId="5" borderId="295" xfId="4" applyNumberFormat="1" applyFill="1" applyBorder="1" applyAlignment="1">
      <alignment horizontal="center" vertical="center" wrapText="1"/>
    </xf>
    <xf numFmtId="0" fontId="3" fillId="5" borderId="295" xfId="4" applyFill="1" applyBorder="1" applyAlignment="1">
      <alignment horizontal="center" vertical="center" wrapText="1"/>
    </xf>
    <xf numFmtId="0" fontId="56" fillId="5" borderId="295" xfId="4" applyFont="1" applyFill="1" applyBorder="1" applyAlignment="1">
      <alignment horizontal="center" vertical="center"/>
    </xf>
    <xf numFmtId="10" fontId="56" fillId="5" borderId="295" xfId="4" applyNumberFormat="1" applyFont="1" applyFill="1" applyBorder="1" applyAlignment="1">
      <alignment horizontal="center" vertical="center"/>
    </xf>
    <xf numFmtId="0" fontId="152" fillId="5" borderId="0" xfId="4" applyFont="1" applyFill="1" applyAlignment="1">
      <alignment horizontal="justify" vertical="center"/>
    </xf>
    <xf numFmtId="1" fontId="106" fillId="19" borderId="206" xfId="1" applyNumberFormat="1" applyFont="1" applyFill="1" applyBorder="1" applyAlignment="1" applyProtection="1">
      <alignment horizontal="center" vertical="center"/>
    </xf>
    <xf numFmtId="166" fontId="96" fillId="19" borderId="222" xfId="8" applyNumberFormat="1" applyFont="1" applyFill="1" applyBorder="1" applyAlignment="1" applyProtection="1">
      <alignment horizontal="center" vertical="center"/>
    </xf>
    <xf numFmtId="0" fontId="155" fillId="19" borderId="220" xfId="5" applyFont="1" applyFill="1" applyBorder="1" applyAlignment="1">
      <alignment horizontal="center" vertical="center"/>
    </xf>
    <xf numFmtId="0" fontId="155" fillId="19" borderId="221" xfId="5" applyFont="1" applyFill="1" applyBorder="1" applyAlignment="1">
      <alignment horizontal="center" vertical="center"/>
    </xf>
    <xf numFmtId="0" fontId="108" fillId="19" borderId="204" xfId="5" applyFont="1" applyFill="1" applyBorder="1" applyAlignment="1">
      <alignment horizontal="center" vertical="center"/>
    </xf>
    <xf numFmtId="0" fontId="108" fillId="19" borderId="205" xfId="5" applyFont="1" applyFill="1" applyBorder="1" applyAlignment="1">
      <alignment horizontal="center" vertical="center"/>
    </xf>
    <xf numFmtId="166" fontId="32" fillId="15" borderId="261" xfId="4" applyNumberFormat="1" applyFont="1" applyFill="1" applyBorder="1" applyAlignment="1">
      <alignment vertical="center" wrapText="1"/>
    </xf>
    <xf numFmtId="164" fontId="64" fillId="0" borderId="156" xfId="5" applyNumberFormat="1" applyFont="1" applyBorder="1" applyAlignment="1">
      <alignment vertical="center"/>
    </xf>
    <xf numFmtId="0" fontId="156" fillId="6" borderId="134" xfId="5" applyFont="1" applyFill="1" applyBorder="1" applyAlignment="1">
      <alignment horizontal="center" vertical="center"/>
    </xf>
    <xf numFmtId="0" fontId="156" fillId="6" borderId="135" xfId="5" applyFont="1" applyFill="1" applyBorder="1" applyAlignment="1">
      <alignment horizontal="center" vertical="center"/>
    </xf>
    <xf numFmtId="0" fontId="156" fillId="6" borderId="136" xfId="5" applyFont="1" applyFill="1" applyBorder="1" applyAlignment="1">
      <alignment horizontal="center" vertical="center"/>
    </xf>
    <xf numFmtId="173" fontId="130" fillId="13" borderId="203" xfId="7" applyNumberFormat="1" applyFont="1" applyFill="1" applyBorder="1" applyAlignment="1" applyProtection="1">
      <alignment vertical="center"/>
    </xf>
    <xf numFmtId="176" fontId="130" fillId="13" borderId="203" xfId="13" applyNumberFormat="1" applyFont="1" applyFill="1" applyBorder="1" applyAlignment="1" applyProtection="1">
      <alignment horizontal="left" vertical="center"/>
    </xf>
    <xf numFmtId="165" fontId="72" fillId="15" borderId="109" xfId="5" applyNumberFormat="1" applyFont="1" applyFill="1" applyBorder="1" applyAlignment="1">
      <alignment horizontal="right" vertical="center" wrapText="1"/>
    </xf>
    <xf numFmtId="165" fontId="72" fillId="15" borderId="110" xfId="5" applyNumberFormat="1" applyFont="1" applyFill="1" applyBorder="1" applyAlignment="1">
      <alignment horizontal="right" vertical="center" wrapText="1"/>
    </xf>
    <xf numFmtId="165" fontId="39" fillId="0" borderId="138" xfId="4" applyNumberFormat="1" applyFont="1" applyBorder="1" applyAlignment="1">
      <alignment horizontal="right" vertical="center" wrapText="1"/>
    </xf>
    <xf numFmtId="165" fontId="39" fillId="0" borderId="139" xfId="4" applyNumberFormat="1" applyFont="1" applyBorder="1" applyAlignment="1">
      <alignment horizontal="right" vertical="center" wrapText="1"/>
    </xf>
    <xf numFmtId="165" fontId="137" fillId="2" borderId="287" xfId="4" applyNumberFormat="1" applyFont="1" applyFill="1" applyBorder="1" applyAlignment="1">
      <alignment horizontal="right" vertical="center"/>
    </xf>
    <xf numFmtId="165" fontId="137" fillId="2" borderId="288" xfId="4" applyNumberFormat="1" applyFont="1" applyFill="1" applyBorder="1" applyAlignment="1">
      <alignment horizontal="right" vertical="center"/>
    </xf>
    <xf numFmtId="165" fontId="42" fillId="2" borderId="289" xfId="9" applyNumberFormat="1" applyFont="1" applyFill="1" applyBorder="1" applyAlignment="1" applyProtection="1">
      <alignment horizontal="left" vertical="center" wrapText="1"/>
    </xf>
  </cellXfs>
  <cellStyles count="16">
    <cellStyle name="Lien hypertexte" xfId="12" builtinId="8"/>
    <cellStyle name="Milliers" xfId="1" builtinId="3"/>
    <cellStyle name="Milliers 2" xfId="8" xr:uid="{1EAE66A2-BBA2-4A5A-964F-AC3C12AEA906}"/>
    <cellStyle name="Milliers 2 2" xfId="13" xr:uid="{3DA5289A-4C96-44D8-9936-F2C0EFE85B8B}"/>
    <cellStyle name="Monétaire" xfId="2" builtinId="4"/>
    <cellStyle name="Monétaire 2 2" xfId="7" xr:uid="{C4E2CAB9-E741-42DF-B15E-DF20EF67BC82}"/>
    <cellStyle name="Monétaire 3" xfId="6" xr:uid="{FE23D978-185F-4D18-9576-B0E7058ADAE9}"/>
    <cellStyle name="Monétaire 4" xfId="11" xr:uid="{F24F727F-E8A3-4BAF-85A9-3E54E8C3214C}"/>
    <cellStyle name="Normal" xfId="0" builtinId="0"/>
    <cellStyle name="Normal 2" xfId="4" xr:uid="{15A0301A-0FC1-4A1C-B110-C90206554A34}"/>
    <cellStyle name="Normal 2 2" xfId="5" xr:uid="{84585413-377E-4EDC-AE70-BCEF3A4B7A57}"/>
    <cellStyle name="Normal 3" xfId="10" xr:uid="{05F51FFD-35B1-44CC-AABB-C89C7C371E38}"/>
    <cellStyle name="Pourcentage" xfId="3" builtinId="5"/>
    <cellStyle name="Pourcentage 2" xfId="9" xr:uid="{2B9C8A27-240F-4468-AE41-695B0CA0A2B4}"/>
    <cellStyle name="Pourcentage 2 2" xfId="14" xr:uid="{3A2BA706-91C2-49E5-80F7-6D38CF7424BB}"/>
    <cellStyle name="Pourcentage 3" xfId="15" xr:uid="{3D1AB80C-88DE-40BE-85E8-249E00808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26" fmlaLink="$AV$130" inc="10" max="100" page="10" val="20"/>
</file>

<file path=xl/ctrlProps/ctrlProp2.xml><?xml version="1.0" encoding="utf-8"?>
<formControlPr xmlns="http://schemas.microsoft.com/office/spreadsheetml/2009/9/main" objectType="Spin" dx="26" fmlaLink="$AV$130" inc="10" max="100" page="10" val="20"/>
</file>

<file path=xl/ctrlProps/ctrlProp3.xml><?xml version="1.0" encoding="utf-8"?>
<formControlPr xmlns="http://schemas.microsoft.com/office/spreadsheetml/2009/9/main" objectType="Spin" dx="26" fmlaLink="$B$30" max="15" min="1" page="10" val="11"/>
</file>

<file path=xl/ctrlProps/ctrlProp4.xml><?xml version="1.0" encoding="utf-8"?>
<formControlPr xmlns="http://schemas.microsoft.com/office/spreadsheetml/2009/9/main" objectType="Spin" dx="26" fmlaLink="#REF!" max="4" min="1" page="10" val="0"/>
</file>

<file path=xl/ctrlProps/ctrlProp5.xml><?xml version="1.0" encoding="utf-8"?>
<formControlPr xmlns="http://schemas.microsoft.com/office/spreadsheetml/2009/9/main" objectType="Spin" dx="26" fmlaLink="#REF!" max="4" min="1" page="10" val="0"/>
</file>

<file path=xl/ctrlProps/ctrlProp6.xml><?xml version="1.0" encoding="utf-8"?>
<formControlPr xmlns="http://schemas.microsoft.com/office/spreadsheetml/2009/9/main" objectType="Spin" dx="26" fmlaLink="$AP$14" max="8" min="1" page="10"/>
</file>

<file path=xl/ctrlProps/ctrlProp7.xml><?xml version="1.0" encoding="utf-8"?>
<formControlPr xmlns="http://schemas.microsoft.com/office/spreadsheetml/2009/9/main" objectType="Spin" dx="26" fmlaLink="$B$30" max="14" min="1" page="10" val="11"/>
</file>

<file path=xl/ctrlProps/ctrlProp8.xml><?xml version="1.0" encoding="utf-8"?>
<formControlPr xmlns="http://schemas.microsoft.com/office/spreadsheetml/2009/9/main" objectType="Spin" dx="26" fmlaLink="$AP$14" max="8" min="1" page="10"/>
</file>

<file path=xl/ctrlProps/ctrlProp9.xml><?xml version="1.0" encoding="utf-8"?>
<formControlPr xmlns="http://schemas.microsoft.com/office/spreadsheetml/2009/9/main" objectType="Spin" dx="26" fmlaLink="$B$30" max="14" min="1" page="10" val="1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86</xdr:col>
          <xdr:colOff>3017520</xdr:colOff>
          <xdr:row>40</xdr:row>
          <xdr:rowOff>7620</xdr:rowOff>
        </xdr:from>
        <xdr:to>
          <xdr:col>86</xdr:col>
          <xdr:colOff>3375660</xdr:colOff>
          <xdr:row>41</xdr:row>
          <xdr:rowOff>22860</xdr:rowOff>
        </xdr:to>
        <xdr:sp macro="" textlink="">
          <xdr:nvSpPr>
            <xdr:cNvPr id="1025" name="Spinner 1" hidden="1">
              <a:extLst>
                <a:ext uri="{63B3BB69-23CF-44E3-9099-C40C66FF867C}">
                  <a14:compatExt spid="_x0000_s1025"/>
                </a:ext>
                <a:ext uri="{FF2B5EF4-FFF2-40B4-BE49-F238E27FC236}">
                  <a16:creationId xmlns:a16="http://schemas.microsoft.com/office/drawing/2014/main" id="{2688143A-F4F5-437F-8DEB-9B04C238A64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3032760</xdr:colOff>
          <xdr:row>143</xdr:row>
          <xdr:rowOff>30480</xdr:rowOff>
        </xdr:from>
        <xdr:to>
          <xdr:col>46</xdr:col>
          <xdr:colOff>3390900</xdr:colOff>
          <xdr:row>146</xdr:row>
          <xdr:rowOff>106680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A2083FBF-F7EB-4FE4-B9AE-FFA159B7615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66</xdr:col>
      <xdr:colOff>1605642</xdr:colOff>
      <xdr:row>55</xdr:row>
      <xdr:rowOff>28572</xdr:rowOff>
    </xdr:from>
    <xdr:to>
      <xdr:col>67</xdr:col>
      <xdr:colOff>1782543</xdr:colOff>
      <xdr:row>57</xdr:row>
      <xdr:rowOff>312962</xdr:rowOff>
    </xdr:to>
    <xdr:sp macro="" textlink="">
      <xdr:nvSpPr>
        <xdr:cNvPr id="4" name="Flèche : courbe vers la gauche 3">
          <a:extLst>
            <a:ext uri="{FF2B5EF4-FFF2-40B4-BE49-F238E27FC236}">
              <a16:creationId xmlns:a16="http://schemas.microsoft.com/office/drawing/2014/main" id="{5F81ED6A-1B5A-43DD-8A4B-251065202A60}"/>
            </a:ext>
          </a:extLst>
        </xdr:cNvPr>
        <xdr:cNvSpPr/>
      </xdr:nvSpPr>
      <xdr:spPr>
        <a:xfrm rot="16200000">
          <a:off x="150869608" y="28188686"/>
          <a:ext cx="726350" cy="3506841"/>
        </a:xfrm>
        <a:prstGeom prst="curvedLeftArrow">
          <a:avLst>
            <a:gd name="adj1" fmla="val 76349"/>
            <a:gd name="adj2" fmla="val 217530"/>
            <a:gd name="adj3" fmla="val 33211"/>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66</xdr:col>
      <xdr:colOff>1592039</xdr:colOff>
      <xdr:row>57</xdr:row>
      <xdr:rowOff>280308</xdr:rowOff>
    </xdr:from>
    <xdr:to>
      <xdr:col>67</xdr:col>
      <xdr:colOff>870857</xdr:colOff>
      <xdr:row>59</xdr:row>
      <xdr:rowOff>163286</xdr:rowOff>
    </xdr:to>
    <xdr:sp macro="" textlink="">
      <xdr:nvSpPr>
        <xdr:cNvPr id="5" name="Flèche : courbe vers la gauche 4">
          <a:extLst>
            <a:ext uri="{FF2B5EF4-FFF2-40B4-BE49-F238E27FC236}">
              <a16:creationId xmlns:a16="http://schemas.microsoft.com/office/drawing/2014/main" id="{31B82686-6EE9-43EC-A096-4AC50DB21318}"/>
            </a:ext>
          </a:extLst>
        </xdr:cNvPr>
        <xdr:cNvSpPr/>
      </xdr:nvSpPr>
      <xdr:spPr>
        <a:xfrm rot="16200000" flipH="1">
          <a:off x="150097129" y="29641258"/>
          <a:ext cx="1346018" cy="2608758"/>
        </a:xfrm>
        <a:prstGeom prst="curvedLeftArrow">
          <a:avLst>
            <a:gd name="adj1" fmla="val 76349"/>
            <a:gd name="adj2" fmla="val 241091"/>
            <a:gd name="adj3" fmla="val 33211"/>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64</xdr:col>
      <xdr:colOff>3197678</xdr:colOff>
      <xdr:row>57</xdr:row>
      <xdr:rowOff>462643</xdr:rowOff>
    </xdr:from>
    <xdr:to>
      <xdr:col>66</xdr:col>
      <xdr:colOff>1170215</xdr:colOff>
      <xdr:row>59</xdr:row>
      <xdr:rowOff>194585</xdr:rowOff>
    </xdr:to>
    <xdr:sp macro="" textlink="">
      <xdr:nvSpPr>
        <xdr:cNvPr id="6" name="Flèche : courbe vers la gauche 5">
          <a:extLst>
            <a:ext uri="{FF2B5EF4-FFF2-40B4-BE49-F238E27FC236}">
              <a16:creationId xmlns:a16="http://schemas.microsoft.com/office/drawing/2014/main" id="{AC9C38F2-B179-4B9F-9F93-C966555FA14B}"/>
            </a:ext>
          </a:extLst>
        </xdr:cNvPr>
        <xdr:cNvSpPr/>
      </xdr:nvSpPr>
      <xdr:spPr>
        <a:xfrm rot="16200000" flipH="1">
          <a:off x="146762696" y="29368705"/>
          <a:ext cx="1194982" cy="3367497"/>
        </a:xfrm>
        <a:prstGeom prst="curvedLeftArrow">
          <a:avLst>
            <a:gd name="adj1" fmla="val 76349"/>
            <a:gd name="adj2" fmla="val 217530"/>
            <a:gd name="adj3" fmla="val 5265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20</xdr:col>
      <xdr:colOff>1043836</xdr:colOff>
      <xdr:row>9</xdr:row>
      <xdr:rowOff>679798</xdr:rowOff>
    </xdr:from>
    <xdr:to>
      <xdr:col>21</xdr:col>
      <xdr:colOff>417536</xdr:colOff>
      <xdr:row>11</xdr:row>
      <xdr:rowOff>73068</xdr:rowOff>
    </xdr:to>
    <xdr:sp macro="" textlink="">
      <xdr:nvSpPr>
        <xdr:cNvPr id="7" name="Flèche : bas 6">
          <a:extLst>
            <a:ext uri="{FF2B5EF4-FFF2-40B4-BE49-F238E27FC236}">
              <a16:creationId xmlns:a16="http://schemas.microsoft.com/office/drawing/2014/main" id="{B1A87ABC-7932-41D9-94A3-9FB81B50DDB1}"/>
            </a:ext>
          </a:extLst>
        </xdr:cNvPr>
        <xdr:cNvSpPr/>
      </xdr:nvSpPr>
      <xdr:spPr>
        <a:xfrm rot="16200000">
          <a:off x="44525201" y="7261833"/>
          <a:ext cx="681050" cy="714820"/>
        </a:xfrm>
        <a:prstGeom prst="downArrow">
          <a:avLst>
            <a:gd name="adj1" fmla="val 50000"/>
            <a:gd name="adj2" fmla="val 50170"/>
          </a:avLst>
        </a:prstGeom>
        <a:effectLst/>
        <a:scene3d>
          <a:camera prst="orthographicFront"/>
          <a:lightRig rig="threePt" dir="t"/>
        </a:scene3d>
        <a:sp3d>
          <a:bevelT w="336550" h="95250"/>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mc:AlternateContent xmlns:mc="http://schemas.openxmlformats.org/markup-compatibility/2006">
    <mc:Choice xmlns:a14="http://schemas.microsoft.com/office/drawing/2010/main" Requires="a14">
      <xdr:twoCellAnchor>
        <xdr:from>
          <xdr:col>2</xdr:col>
          <xdr:colOff>449580</xdr:colOff>
          <xdr:row>35</xdr:row>
          <xdr:rowOff>274320</xdr:rowOff>
        </xdr:from>
        <xdr:to>
          <xdr:col>2</xdr:col>
          <xdr:colOff>807720</xdr:colOff>
          <xdr:row>36</xdr:row>
          <xdr:rowOff>266700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7472293F-0776-424A-B3AC-C00072479AB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678180</xdr:colOff>
          <xdr:row>13</xdr:row>
          <xdr:rowOff>716280</xdr:rowOff>
        </xdr:from>
        <xdr:to>
          <xdr:col>39</xdr:col>
          <xdr:colOff>1021080</xdr:colOff>
          <xdr:row>14</xdr:row>
          <xdr:rowOff>68580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F8B64FD0-1DF1-42C8-9887-117ED21B79D8}"/>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39</xdr:col>
          <xdr:colOff>754380</xdr:colOff>
          <xdr:row>11</xdr:row>
          <xdr:rowOff>327660</xdr:rowOff>
        </xdr:from>
        <xdr:to>
          <xdr:col>39</xdr:col>
          <xdr:colOff>1203960</xdr:colOff>
          <xdr:row>13</xdr:row>
          <xdr:rowOff>53340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B0213E7C-E8BE-48B1-BC24-B4223758C1B7}"/>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42</xdr:col>
          <xdr:colOff>83820</xdr:colOff>
          <xdr:row>12</xdr:row>
          <xdr:rowOff>274320</xdr:rowOff>
        </xdr:from>
        <xdr:to>
          <xdr:col>42</xdr:col>
          <xdr:colOff>533400</xdr:colOff>
          <xdr:row>13</xdr:row>
          <xdr:rowOff>0</xdr:rowOff>
        </xdr:to>
        <xdr:sp macro="" textlink="">
          <xdr:nvSpPr>
            <xdr:cNvPr id="1030" name="Spinner 6" hidden="1">
              <a:extLst>
                <a:ext uri="{63B3BB69-23CF-44E3-9099-C40C66FF867C}">
                  <a14:compatExt spid="_x0000_s1030"/>
                </a:ext>
                <a:ext uri="{FF2B5EF4-FFF2-40B4-BE49-F238E27FC236}">
                  <a16:creationId xmlns:a16="http://schemas.microsoft.com/office/drawing/2014/main" id="{08F68132-EA96-471C-AECE-DA4F7DA2E9C6}"/>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xdr:from>
      <xdr:col>90</xdr:col>
      <xdr:colOff>321238</xdr:colOff>
      <xdr:row>8</xdr:row>
      <xdr:rowOff>74705</xdr:rowOff>
    </xdr:from>
    <xdr:to>
      <xdr:col>90</xdr:col>
      <xdr:colOff>918889</xdr:colOff>
      <xdr:row>8</xdr:row>
      <xdr:rowOff>366059</xdr:rowOff>
    </xdr:to>
    <xdr:sp macro="" textlink="">
      <xdr:nvSpPr>
        <xdr:cNvPr id="12" name="Flèche : bas 11">
          <a:extLst>
            <a:ext uri="{FF2B5EF4-FFF2-40B4-BE49-F238E27FC236}">
              <a16:creationId xmlns:a16="http://schemas.microsoft.com/office/drawing/2014/main" id="{6DF4AB3B-56EE-4D1C-A723-21993060DDB1}"/>
            </a:ext>
          </a:extLst>
        </xdr:cNvPr>
        <xdr:cNvSpPr/>
      </xdr:nvSpPr>
      <xdr:spPr>
        <a:xfrm rot="16200000">
          <a:off x="183072447" y="6002316"/>
          <a:ext cx="291354" cy="597651"/>
        </a:xfrm>
        <a:prstGeom prst="downArrow">
          <a:avLst>
            <a:gd name="adj1" fmla="val 50000"/>
            <a:gd name="adj2" fmla="val 48632"/>
          </a:avLst>
        </a:prstGeom>
        <a:effectLst/>
        <a:scene3d>
          <a:camera prst="orthographicFront"/>
          <a:lightRig rig="threePt" dir="t"/>
        </a:scene3d>
        <a:sp3d>
          <a:bevelT w="336550" h="95250"/>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mc:AlternateContent xmlns:mc="http://schemas.openxmlformats.org/markup-compatibility/2006">
    <mc:Choice xmlns:a14="http://schemas.microsoft.com/office/drawing/2010/main" Requires="a14">
      <xdr:twoCellAnchor>
        <xdr:from>
          <xdr:col>21</xdr:col>
          <xdr:colOff>1242060</xdr:colOff>
          <xdr:row>5</xdr:row>
          <xdr:rowOff>99060</xdr:rowOff>
        </xdr:from>
        <xdr:to>
          <xdr:col>21</xdr:col>
          <xdr:colOff>2110740</xdr:colOff>
          <xdr:row>6</xdr:row>
          <xdr:rowOff>7620</xdr:rowOff>
        </xdr:to>
        <xdr:sp macro="" textlink="">
          <xdr:nvSpPr>
            <xdr:cNvPr id="1031" name="Spinner 7" hidden="1">
              <a:extLst>
                <a:ext uri="{63B3BB69-23CF-44E3-9099-C40C66FF867C}">
                  <a14:compatExt spid="_x0000_s1031"/>
                </a:ext>
                <a:ext uri="{FF2B5EF4-FFF2-40B4-BE49-F238E27FC236}">
                  <a16:creationId xmlns:a16="http://schemas.microsoft.com/office/drawing/2014/main" id="{05F2772D-8ABC-40E3-B7E4-DBBECB21334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20</xdr:col>
      <xdr:colOff>1211036</xdr:colOff>
      <xdr:row>5</xdr:row>
      <xdr:rowOff>127909</xdr:rowOff>
    </xdr:from>
    <xdr:to>
      <xdr:col>21</xdr:col>
      <xdr:colOff>1055914</xdr:colOff>
      <xdr:row>5</xdr:row>
      <xdr:rowOff>1020537</xdr:rowOff>
    </xdr:to>
    <xdr:sp macro="" textlink="">
      <xdr:nvSpPr>
        <xdr:cNvPr id="14" name="Flèche : droite 13">
          <a:extLst>
            <a:ext uri="{FF2B5EF4-FFF2-40B4-BE49-F238E27FC236}">
              <a16:creationId xmlns:a16="http://schemas.microsoft.com/office/drawing/2014/main" id="{BFB8BBE1-E110-423A-92A4-27D5776DFE66}"/>
            </a:ext>
          </a:extLst>
        </xdr:cNvPr>
        <xdr:cNvSpPr/>
      </xdr:nvSpPr>
      <xdr:spPr>
        <a:xfrm>
          <a:off x="44675516" y="3976009"/>
          <a:ext cx="1185998" cy="892628"/>
        </a:xfrm>
        <a:prstGeom prst="rightArrow">
          <a:avLst/>
        </a:prstGeom>
        <a:scene3d>
          <a:camera prst="orthographicFront"/>
          <a:lightRig rig="threePt" dir="t"/>
        </a:scene3d>
        <a:sp3d>
          <a:bevelT w="120650" h="101600"/>
          <a:bevelB w="254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64</xdr:col>
      <xdr:colOff>544286</xdr:colOff>
      <xdr:row>7</xdr:row>
      <xdr:rowOff>353786</xdr:rowOff>
    </xdr:from>
    <xdr:to>
      <xdr:col>67</xdr:col>
      <xdr:colOff>1672040</xdr:colOff>
      <xdr:row>11</xdr:row>
      <xdr:rowOff>125863</xdr:rowOff>
    </xdr:to>
    <xdr:sp macro="" textlink="">
      <xdr:nvSpPr>
        <xdr:cNvPr id="15" name="Text Box 2">
          <a:extLst>
            <a:ext uri="{FF2B5EF4-FFF2-40B4-BE49-F238E27FC236}">
              <a16:creationId xmlns:a16="http://schemas.microsoft.com/office/drawing/2014/main" id="{9943C7E1-A4C9-41D3-B702-6F59CDD25961}"/>
            </a:ext>
          </a:extLst>
        </xdr:cNvPr>
        <xdr:cNvSpPr txBox="1">
          <a:spLocks noChangeArrowheads="1"/>
        </xdr:cNvSpPr>
      </xdr:nvSpPr>
      <xdr:spPr bwMode="auto">
        <a:xfrm>
          <a:off x="143023046" y="6023066"/>
          <a:ext cx="9852654" cy="1989497"/>
        </a:xfrm>
        <a:prstGeom prst="rect">
          <a:avLst/>
        </a:prstGeom>
        <a:solidFill>
          <a:srgbClr val="F2F7FC"/>
        </a:solidFill>
        <a:ln w="15875">
          <a:solidFill>
            <a:srgbClr val="000000"/>
          </a:solidFill>
          <a:miter lim="800000"/>
          <a:headEnd/>
          <a:tailEnd/>
        </a:ln>
        <a:scene3d>
          <a:camera prst="orthographicFront"/>
          <a:lightRig rig="threePt" dir="t"/>
        </a:scene3d>
        <a:sp3d>
          <a:bevelT w="69850"/>
        </a:sp3d>
      </xdr:spPr>
      <xdr:txBody>
        <a:bodyPr vertOverflow="clip" wrap="square" lIns="36576" tIns="32004" rIns="0" bIns="0" anchor="t" upright="1"/>
        <a:lstStyle/>
        <a:p>
          <a:pPr algn="l" rtl="0">
            <a:defRPr sz="1000"/>
          </a:pPr>
          <a:r>
            <a:rPr lang="fr-FR" sz="1600" b="0" i="0" u="none" strike="noStrike" baseline="0">
              <a:solidFill>
                <a:schemeClr val="accent1">
                  <a:lumMod val="75000"/>
                </a:schemeClr>
              </a:solidFill>
              <a:latin typeface="Arial Rounded MT Bold" panose="020F0704030504030204" pitchFamily="34" charset="0"/>
              <a:cs typeface="Calibri"/>
            </a:rPr>
            <a:t> </a:t>
          </a:r>
          <a:r>
            <a:rPr lang="fr-FR" sz="1600" b="1" i="0" u="none" strike="noStrike" baseline="0">
              <a:solidFill>
                <a:schemeClr val="accent1">
                  <a:lumMod val="75000"/>
                </a:schemeClr>
              </a:solidFill>
              <a:latin typeface="Arial Black" panose="020B0A04020102020204" pitchFamily="34" charset="0"/>
              <a:cs typeface="Calibri"/>
            </a:rPr>
            <a:t>Pour réaliser une simulation de vos droits et  évaluer l'impact de la réforme en cours, tendant à créer un Régime Universel et à supprimer les regimes existants, renseignez dans les case bleues, ci-dessous, les 2 données indispensables à une simulation.     </a:t>
          </a:r>
        </a:p>
      </xdr:txBody>
    </xdr:sp>
    <xdr:clientData/>
  </xdr:twoCellAnchor>
  <xdr:twoCellAnchor>
    <xdr:from>
      <xdr:col>64</xdr:col>
      <xdr:colOff>367394</xdr:colOff>
      <xdr:row>2</xdr:row>
      <xdr:rowOff>707572</xdr:rowOff>
    </xdr:from>
    <xdr:to>
      <xdr:col>67</xdr:col>
      <xdr:colOff>611320</xdr:colOff>
      <xdr:row>3</xdr:row>
      <xdr:rowOff>46441</xdr:rowOff>
    </xdr:to>
    <xdr:sp macro="" textlink="">
      <xdr:nvSpPr>
        <xdr:cNvPr id="16" name="Text Box 4">
          <a:extLst>
            <a:ext uri="{FF2B5EF4-FFF2-40B4-BE49-F238E27FC236}">
              <a16:creationId xmlns:a16="http://schemas.microsoft.com/office/drawing/2014/main" id="{FE74C83B-955C-4D7A-BE60-B2AF7A26C1C8}"/>
            </a:ext>
          </a:extLst>
        </xdr:cNvPr>
        <xdr:cNvSpPr txBox="1">
          <a:spLocks noChangeArrowheads="1"/>
        </xdr:cNvSpPr>
      </xdr:nvSpPr>
      <xdr:spPr bwMode="auto">
        <a:xfrm>
          <a:off x="142846154" y="2383972"/>
          <a:ext cx="8968826" cy="565689"/>
        </a:xfrm>
        <a:prstGeom prst="rect">
          <a:avLst/>
        </a:prstGeom>
        <a:solidFill>
          <a:srgbClr val="FFFFFF"/>
        </a:solidFill>
        <a:ln w="9525">
          <a:noFill/>
          <a:miter lim="800000"/>
          <a:headEnd/>
          <a:tailEnd/>
        </a:ln>
      </xdr:spPr>
      <xdr:txBody>
        <a:bodyPr vertOverflow="clip" wrap="square" lIns="36576" tIns="32004" rIns="0" bIns="0" anchor="t" upright="1"/>
        <a:lstStyle/>
        <a:p>
          <a:pPr algn="ctr" rtl="0">
            <a:defRPr sz="1000"/>
          </a:pPr>
          <a:r>
            <a:rPr lang="fr-FR" sz="1200" b="0" i="0" u="none" strike="noStrike" baseline="0">
              <a:solidFill>
                <a:srgbClr val="000000"/>
              </a:solidFill>
              <a:latin typeface="Calibri"/>
              <a:cs typeface="Calibri"/>
            </a:rPr>
            <a:t> </a:t>
          </a:r>
          <a:r>
            <a:rPr lang="fr-FR" sz="1100" b="1" i="1" u="none" strike="noStrike" baseline="0">
              <a:solidFill>
                <a:srgbClr val="FF0000"/>
              </a:solidFill>
              <a:latin typeface="Arial" panose="020B0604020202020204" pitchFamily="34" charset="0"/>
              <a:cs typeface="Arial" panose="020B0604020202020204" pitchFamily="34" charset="0"/>
            </a:rPr>
            <a:t>Tous droits réservés à la Chambre Nationale de Professions Libérales</a:t>
          </a:r>
          <a:endParaRPr lang="fr-FR" sz="1200" b="1" i="1" u="none" strike="noStrike" baseline="0">
            <a:solidFill>
              <a:srgbClr val="FF0000"/>
            </a:solidFill>
            <a:latin typeface="Arial" panose="020B0604020202020204" pitchFamily="34" charset="0"/>
            <a:cs typeface="Arial" panose="020B0604020202020204" pitchFamily="34" charset="0"/>
          </a:endParaRPr>
        </a:p>
      </xdr:txBody>
    </xdr:sp>
    <xdr:clientData/>
  </xdr:twoCellAnchor>
  <xdr:twoCellAnchor>
    <xdr:from>
      <xdr:col>12</xdr:col>
      <xdr:colOff>204106</xdr:colOff>
      <xdr:row>1</xdr:row>
      <xdr:rowOff>138792</xdr:rowOff>
    </xdr:from>
    <xdr:to>
      <xdr:col>21</xdr:col>
      <xdr:colOff>1338399</xdr:colOff>
      <xdr:row>4</xdr:row>
      <xdr:rowOff>204107</xdr:rowOff>
    </xdr:to>
    <xdr:grpSp>
      <xdr:nvGrpSpPr>
        <xdr:cNvPr id="17" name="Groupe 16">
          <a:extLst>
            <a:ext uri="{FF2B5EF4-FFF2-40B4-BE49-F238E27FC236}">
              <a16:creationId xmlns:a16="http://schemas.microsoft.com/office/drawing/2014/main" id="{2DE3F57D-4291-459C-A5C6-5C07B4995F84}"/>
            </a:ext>
          </a:extLst>
        </xdr:cNvPr>
        <xdr:cNvGrpSpPr/>
      </xdr:nvGrpSpPr>
      <xdr:grpSpPr>
        <a:xfrm>
          <a:off x="807356" y="559480"/>
          <a:ext cx="14524856" cy="2962502"/>
          <a:chOff x="48305355" y="288471"/>
          <a:chExt cx="13079188" cy="3019697"/>
        </a:xfrm>
      </xdr:grpSpPr>
      <xdr:grpSp>
        <xdr:nvGrpSpPr>
          <xdr:cNvPr id="18" name="Groupe 17">
            <a:extLst>
              <a:ext uri="{FF2B5EF4-FFF2-40B4-BE49-F238E27FC236}">
                <a16:creationId xmlns:a16="http://schemas.microsoft.com/office/drawing/2014/main" id="{57615628-7F9F-49C4-8596-88CB5F06936A}"/>
              </a:ext>
            </a:extLst>
          </xdr:cNvPr>
          <xdr:cNvGrpSpPr/>
        </xdr:nvGrpSpPr>
        <xdr:grpSpPr>
          <a:xfrm>
            <a:off x="48305355" y="288471"/>
            <a:ext cx="13079188" cy="3019697"/>
            <a:chOff x="49627969" y="293914"/>
            <a:chExt cx="12812488" cy="2682240"/>
          </a:xfrm>
        </xdr:grpSpPr>
        <xdr:grpSp>
          <xdr:nvGrpSpPr>
            <xdr:cNvPr id="22" name="Groupe 21">
              <a:extLst>
                <a:ext uri="{FF2B5EF4-FFF2-40B4-BE49-F238E27FC236}">
                  <a16:creationId xmlns:a16="http://schemas.microsoft.com/office/drawing/2014/main" id="{AEA9FE94-1011-4C0B-A7C3-1061C8097EAB}"/>
                </a:ext>
              </a:extLst>
            </xdr:cNvPr>
            <xdr:cNvGrpSpPr/>
          </xdr:nvGrpSpPr>
          <xdr:grpSpPr>
            <a:xfrm>
              <a:off x="49627969" y="293914"/>
              <a:ext cx="12812488" cy="2682240"/>
              <a:chOff x="49627969" y="293914"/>
              <a:chExt cx="12812488" cy="2682240"/>
            </a:xfrm>
          </xdr:grpSpPr>
          <xdr:sp macro="" textlink="">
            <xdr:nvSpPr>
              <xdr:cNvPr id="24" name="Rectangle : coins arrondis 23">
                <a:extLst>
                  <a:ext uri="{FF2B5EF4-FFF2-40B4-BE49-F238E27FC236}">
                    <a16:creationId xmlns:a16="http://schemas.microsoft.com/office/drawing/2014/main" id="{904A45C9-46A8-48FB-9D6F-DC25AB7FDA8D}"/>
                  </a:ext>
                </a:extLst>
              </xdr:cNvPr>
              <xdr:cNvSpPr/>
            </xdr:nvSpPr>
            <xdr:spPr>
              <a:xfrm>
                <a:off x="49627969" y="293914"/>
                <a:ext cx="12812488" cy="2682240"/>
              </a:xfrm>
              <a:prstGeom prst="roundRect">
                <a:avLst/>
              </a:prstGeom>
              <a:solidFill>
                <a:schemeClr val="bg1"/>
              </a:solidFill>
              <a:scene3d>
                <a:camera prst="orthographicFront"/>
                <a:lightRig rig="threePt" dir="t"/>
              </a:scene3d>
              <a:sp3d>
                <a:bevelT w="146050"/>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fr-FR" sz="1100"/>
              </a:p>
            </xdr:txBody>
          </xdr:sp>
          <xdr:sp macro="" textlink="">
            <xdr:nvSpPr>
              <xdr:cNvPr id="25" name="Text Box 1">
                <a:extLst>
                  <a:ext uri="{FF2B5EF4-FFF2-40B4-BE49-F238E27FC236}">
                    <a16:creationId xmlns:a16="http://schemas.microsoft.com/office/drawing/2014/main" id="{9781400C-CFCC-4877-BA61-8332FA3C2ECF}"/>
                  </a:ext>
                </a:extLst>
              </xdr:cNvPr>
              <xdr:cNvSpPr txBox="1">
                <a:spLocks noChangeArrowheads="1"/>
              </xdr:cNvSpPr>
            </xdr:nvSpPr>
            <xdr:spPr bwMode="auto">
              <a:xfrm>
                <a:off x="49958190" y="415834"/>
                <a:ext cx="9686415" cy="1249680"/>
              </a:xfrm>
              <a:prstGeom prst="rect">
                <a:avLst/>
              </a:prstGeom>
              <a:noFill/>
              <a:ln w="9525">
                <a:noFill/>
                <a:miter lim="800000"/>
                <a:headEnd/>
                <a:tailEnd/>
              </a:ln>
            </xdr:spPr>
            <xdr:txBody>
              <a:bodyPr vertOverflow="clip" wrap="square" lIns="36576" tIns="32004" rIns="0" bIns="0" anchor="t" upright="1"/>
              <a:lstStyle/>
              <a:p>
                <a:pPr algn="ctr" rtl="0">
                  <a:defRPr sz="1000"/>
                </a:pPr>
                <a:r>
                  <a:rPr lang="fr-FR" sz="2000" b="1" i="0" u="none" strike="noStrike" baseline="0">
                    <a:solidFill>
                      <a:schemeClr val="accent1">
                        <a:lumMod val="75000"/>
                      </a:schemeClr>
                    </a:solidFill>
                    <a:latin typeface="Arial Black" panose="020B0A04020102020204" pitchFamily="34" charset="0"/>
                    <a:cs typeface="Calibri"/>
                  </a:rPr>
                  <a:t>Comparatif des cotisations et projection de vos droits acquis à la  C.A.V.E.C , dans le cadre de la législation actuellement en vigueur, avec le Régime Universel tel que proposé.</a:t>
                </a:r>
                <a:r>
                  <a:rPr lang="fr-FR" sz="1400" b="1" i="0" u="none" strike="noStrike" baseline="0">
                    <a:solidFill>
                      <a:schemeClr val="accent1">
                        <a:lumMod val="75000"/>
                      </a:schemeClr>
                    </a:solidFill>
                    <a:latin typeface="Arial Black" panose="020B0A04020102020204" pitchFamily="34" charset="0"/>
                    <a:cs typeface="Calibri"/>
                  </a:rPr>
                  <a:t> </a:t>
                </a:r>
                <a:r>
                  <a:rPr lang="fr-FR" sz="1400" b="1" i="1" u="none" strike="noStrike" baseline="0">
                    <a:solidFill>
                      <a:schemeClr val="accent1">
                        <a:lumMod val="75000"/>
                      </a:schemeClr>
                    </a:solidFill>
                    <a:latin typeface="Arial Black" panose="020B0A04020102020204" pitchFamily="34" charset="0"/>
                    <a:cs typeface="Calibri"/>
                  </a:rPr>
                  <a:t>(</a:t>
                </a:r>
                <a:r>
                  <a:rPr lang="fr-FR" sz="1200" b="1" i="1" u="none" strike="noStrike" baseline="0">
                    <a:solidFill>
                      <a:schemeClr val="accent1">
                        <a:lumMod val="75000"/>
                      </a:schemeClr>
                    </a:solidFill>
                    <a:latin typeface="Arial Black" panose="020B0A04020102020204" pitchFamily="34" charset="0"/>
                    <a:cs typeface="Calibri"/>
                  </a:rPr>
                  <a:t>dispositions générales sans mesures d'âge)</a:t>
                </a:r>
                <a:endParaRPr lang="fr-FR" sz="1400" b="1" i="1" u="none" strike="noStrike" baseline="0">
                  <a:solidFill>
                    <a:schemeClr val="accent1">
                      <a:lumMod val="75000"/>
                    </a:schemeClr>
                  </a:solidFill>
                  <a:latin typeface="Arial Black" panose="020B0A04020102020204" pitchFamily="34" charset="0"/>
                  <a:cs typeface="Calibri"/>
                </a:endParaRPr>
              </a:p>
            </xdr:txBody>
          </xdr:sp>
        </xdr:grpSp>
        <xdr:pic>
          <xdr:nvPicPr>
            <xdr:cNvPr id="23" name="Image 22">
              <a:extLst>
                <a:ext uri="{FF2B5EF4-FFF2-40B4-BE49-F238E27FC236}">
                  <a16:creationId xmlns:a16="http://schemas.microsoft.com/office/drawing/2014/main" id="{CFBDE79B-3911-4FFE-B9C6-610A873E1A07}"/>
                </a:ext>
              </a:extLst>
            </xdr:cNvPr>
            <xdr:cNvPicPr>
              <a:picLocks noChangeAspect="1"/>
            </xdr:cNvPicPr>
          </xdr:nvPicPr>
          <xdr:blipFill rotWithShape="1">
            <a:blip xmlns:r="http://schemas.openxmlformats.org/officeDocument/2006/relationships" r:embed="rId1"/>
            <a:srcRect l="3943" t="5093" r="6022"/>
            <a:stretch/>
          </xdr:blipFill>
          <xdr:spPr>
            <a:xfrm>
              <a:off x="59806116" y="500742"/>
              <a:ext cx="2341278" cy="2318657"/>
            </a:xfrm>
            <a:prstGeom prst="rect">
              <a:avLst/>
            </a:prstGeom>
            <a:noFill/>
          </xdr:spPr>
        </xdr:pic>
      </xdr:grpSp>
      <xdr:grpSp>
        <xdr:nvGrpSpPr>
          <xdr:cNvPr id="19" name="Groupe 18">
            <a:extLst>
              <a:ext uri="{FF2B5EF4-FFF2-40B4-BE49-F238E27FC236}">
                <a16:creationId xmlns:a16="http://schemas.microsoft.com/office/drawing/2014/main" id="{855F20FE-21EF-4EEF-AE3E-2A535E049E01}"/>
              </a:ext>
            </a:extLst>
          </xdr:cNvPr>
          <xdr:cNvGrpSpPr/>
        </xdr:nvGrpSpPr>
        <xdr:grpSpPr>
          <a:xfrm>
            <a:off x="48740786" y="1672074"/>
            <a:ext cx="9811617" cy="1441095"/>
            <a:chOff x="30847394" y="6731056"/>
            <a:chExt cx="9395871" cy="1500523"/>
          </a:xfrm>
        </xdr:grpSpPr>
        <xdr:sp macro="" textlink="">
          <xdr:nvSpPr>
            <xdr:cNvPr id="20" name="Rectangle : coins arrondis 19">
              <a:extLst>
                <a:ext uri="{FF2B5EF4-FFF2-40B4-BE49-F238E27FC236}">
                  <a16:creationId xmlns:a16="http://schemas.microsoft.com/office/drawing/2014/main" id="{20AB082D-2DD9-457D-B927-8B12FD204B61}"/>
                </a:ext>
              </a:extLst>
            </xdr:cNvPr>
            <xdr:cNvSpPr/>
          </xdr:nvSpPr>
          <xdr:spPr>
            <a:xfrm>
              <a:off x="30847394" y="6731056"/>
              <a:ext cx="9395871" cy="1500523"/>
            </a:xfrm>
            <a:prstGeom prst="roundRect">
              <a:avLst>
                <a:gd name="adj" fmla="val 40124"/>
              </a:avLst>
            </a:prstGeom>
            <a:ln w="28575"/>
            <a:scene3d>
              <a:camera prst="orthographicFront"/>
              <a:lightRig rig="threePt" dir="t"/>
            </a:scene3d>
            <a:sp3d>
              <a:bevelT w="228600"/>
            </a:sp3d>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fr-FR" sz="1800" b="0" i="1">
                  <a:solidFill>
                    <a:schemeClr val="accent1">
                      <a:lumMod val="75000"/>
                    </a:schemeClr>
                  </a:solidFill>
                  <a:latin typeface="Arial Rounded MT Bold" panose="020F0704030504030204" pitchFamily="34" charset="0"/>
                </a:rPr>
                <a:t>Pour</a:t>
              </a:r>
              <a:r>
                <a:rPr lang="fr-FR" sz="1800" b="0" i="1" baseline="0">
                  <a:solidFill>
                    <a:schemeClr val="accent1">
                      <a:lumMod val="75000"/>
                    </a:schemeClr>
                  </a:solidFill>
                  <a:latin typeface="Arial Rounded MT Bold" panose="020F0704030504030204" pitchFamily="34" charset="0"/>
                </a:rPr>
                <a:t> réaliser une simulation de vos droits, et évaluer l'impact de la réforme en cours, tendant à créer  un régime universel et à supprimer les régimes existants, renseignez les 2  données indispensables (flèche bleue) à une simulation.</a:t>
              </a:r>
              <a:endParaRPr lang="fr-FR" sz="1800" b="0" i="1">
                <a:solidFill>
                  <a:schemeClr val="accent1">
                    <a:lumMod val="75000"/>
                  </a:schemeClr>
                </a:solidFill>
                <a:latin typeface="Arial Rounded MT Bold" panose="020F0704030504030204" pitchFamily="34" charset="0"/>
              </a:endParaRPr>
            </a:p>
          </xdr:txBody>
        </xdr:sp>
        <xdr:sp macro="" textlink="">
          <xdr:nvSpPr>
            <xdr:cNvPr id="21" name="Text Box 4">
              <a:extLst>
                <a:ext uri="{FF2B5EF4-FFF2-40B4-BE49-F238E27FC236}">
                  <a16:creationId xmlns:a16="http://schemas.microsoft.com/office/drawing/2014/main" id="{7DC6459C-0EB6-4DEA-99AA-0EC62E0BA931}"/>
                </a:ext>
              </a:extLst>
            </xdr:cNvPr>
            <xdr:cNvSpPr txBox="1">
              <a:spLocks noChangeArrowheads="1"/>
            </xdr:cNvSpPr>
          </xdr:nvSpPr>
          <xdr:spPr bwMode="auto">
            <a:xfrm>
              <a:off x="31214786" y="7864929"/>
              <a:ext cx="7592785" cy="352147"/>
            </a:xfrm>
            <a:prstGeom prst="rect">
              <a:avLst/>
            </a:prstGeom>
            <a:solidFill>
              <a:srgbClr val="FFFFFF"/>
            </a:solidFill>
            <a:ln w="9525">
              <a:noFill/>
              <a:miter lim="800000"/>
              <a:headEnd/>
              <a:tailEnd/>
            </a:ln>
          </xdr:spPr>
          <xdr:txBody>
            <a:bodyPr vertOverflow="clip" wrap="square" lIns="36576" tIns="32004" rIns="0" bIns="0" anchor="ctr" upright="1"/>
            <a:lstStyle/>
            <a:p>
              <a:pPr algn="ctr" rtl="0">
                <a:defRPr sz="1000"/>
              </a:pPr>
              <a:r>
                <a:rPr lang="fr-FR" sz="1200" b="0" i="0" u="none" strike="noStrike" baseline="0">
                  <a:solidFill>
                    <a:srgbClr val="000000"/>
                  </a:solidFill>
                  <a:latin typeface="Calibri"/>
                  <a:cs typeface="Calibri"/>
                </a:rPr>
                <a:t> </a:t>
              </a:r>
              <a:r>
                <a:rPr lang="fr-FR" sz="1200" b="1" i="1" u="none" strike="noStrike" baseline="0">
                  <a:solidFill>
                    <a:srgbClr val="FF0000"/>
                  </a:solidFill>
                  <a:latin typeface="Arial" panose="020B0604020202020204" pitchFamily="34" charset="0"/>
                  <a:cs typeface="Arial" panose="020B0604020202020204" pitchFamily="34" charset="0"/>
                </a:rPr>
                <a:t>Tous droits réservés à la Chambre Nationale de Professions Libérales</a:t>
              </a:r>
            </a:p>
          </xdr:txBody>
        </xdr:sp>
      </xdr:grpSp>
    </xdr:grpSp>
    <xdr:clientData/>
  </xdr:twoCellAnchor>
  <mc:AlternateContent xmlns:mc="http://schemas.openxmlformats.org/markup-compatibility/2006">
    <mc:Choice xmlns:a14="http://schemas.microsoft.com/office/drawing/2010/main" Requires="a14">
      <xdr:twoCellAnchor>
        <xdr:from>
          <xdr:col>42</xdr:col>
          <xdr:colOff>83820</xdr:colOff>
          <xdr:row>14</xdr:row>
          <xdr:rowOff>274320</xdr:rowOff>
        </xdr:from>
        <xdr:to>
          <xdr:col>42</xdr:col>
          <xdr:colOff>533400</xdr:colOff>
          <xdr:row>15</xdr:row>
          <xdr:rowOff>0</xdr:rowOff>
        </xdr:to>
        <xdr:sp macro="" textlink="">
          <xdr:nvSpPr>
            <xdr:cNvPr id="1032" name="Spinner 8" hidden="1">
              <a:extLst>
                <a:ext uri="{63B3BB69-23CF-44E3-9099-C40C66FF867C}">
                  <a14:compatExt spid="_x0000_s1032"/>
                </a:ext>
                <a:ext uri="{FF2B5EF4-FFF2-40B4-BE49-F238E27FC236}">
                  <a16:creationId xmlns:a16="http://schemas.microsoft.com/office/drawing/2014/main" id="{3AABED91-4C71-4230-A8B6-6E3E2E1CDA45}"/>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899160</xdr:colOff>
          <xdr:row>25</xdr:row>
          <xdr:rowOff>38100</xdr:rowOff>
        </xdr:from>
        <xdr:to>
          <xdr:col>5</xdr:col>
          <xdr:colOff>1767840</xdr:colOff>
          <xdr:row>26</xdr:row>
          <xdr:rowOff>434340</xdr:rowOff>
        </xdr:to>
        <xdr:sp macro="" textlink="">
          <xdr:nvSpPr>
            <xdr:cNvPr id="1033" name="Spinner 9" hidden="1">
              <a:extLst>
                <a:ext uri="{63B3BB69-23CF-44E3-9099-C40C66FF867C}">
                  <a14:compatExt spid="_x0000_s1033"/>
                </a:ext>
                <a:ext uri="{FF2B5EF4-FFF2-40B4-BE49-F238E27FC236}">
                  <a16:creationId xmlns:a16="http://schemas.microsoft.com/office/drawing/2014/main" id="{BF41E5B0-2164-4604-8D69-2203698CF9A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7</xdr:col>
      <xdr:colOff>2612571</xdr:colOff>
      <xdr:row>67</xdr:row>
      <xdr:rowOff>489857</xdr:rowOff>
    </xdr:from>
    <xdr:to>
      <xdr:col>11</xdr:col>
      <xdr:colOff>285750</xdr:colOff>
      <xdr:row>69</xdr:row>
      <xdr:rowOff>176893</xdr:rowOff>
    </xdr:to>
    <xdr:sp macro="" textlink="">
      <xdr:nvSpPr>
        <xdr:cNvPr id="28" name="Flèche : droite 27">
          <a:extLst>
            <a:ext uri="{FF2B5EF4-FFF2-40B4-BE49-F238E27FC236}">
              <a16:creationId xmlns:a16="http://schemas.microsoft.com/office/drawing/2014/main" id="{62873478-90AA-46FE-A7C8-36830D459EB0}"/>
            </a:ext>
          </a:extLst>
        </xdr:cNvPr>
        <xdr:cNvSpPr/>
      </xdr:nvSpPr>
      <xdr:spPr>
        <a:xfrm>
          <a:off x="29061591" y="37462097"/>
          <a:ext cx="1635579" cy="944336"/>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B0622-C0D6-44F0-AEE3-C3B7850F4897}">
  <dimension ref="A1:HCI251"/>
  <sheetViews>
    <sheetView showGridLines="0" showRowColHeaders="0" showZeros="0" tabSelected="1" topLeftCell="L35" zoomScale="96" zoomScaleNormal="96" workbookViewId="0">
      <selection activeCell="L78" sqref="L78"/>
    </sheetView>
  </sheetViews>
  <sheetFormatPr baseColWidth="10" defaultColWidth="16" defaultRowHeight="14.4"/>
  <cols>
    <col min="1" max="1" width="16.81640625" style="4" hidden="1" customWidth="1"/>
    <col min="2" max="2" width="65.54296875" style="4" hidden="1" customWidth="1"/>
    <col min="3" max="4" width="47.08984375" style="4" hidden="1" customWidth="1"/>
    <col min="5" max="5" width="61.26953125" style="4" hidden="1" customWidth="1"/>
    <col min="6" max="6" width="37.6328125" style="4" hidden="1" customWidth="1"/>
    <col min="7" max="7" width="40.08984375" style="4" hidden="1" customWidth="1"/>
    <col min="8" max="8" width="31.26953125" style="4" hidden="1" customWidth="1"/>
    <col min="9" max="9" width="0" style="4" hidden="1" customWidth="1"/>
    <col min="10" max="10" width="33.36328125" style="4" hidden="1" customWidth="1"/>
    <col min="11" max="11" width="0" style="4" hidden="1" customWidth="1"/>
    <col min="12" max="12" width="7.1796875" style="4" customWidth="1"/>
    <col min="13" max="13" width="16" style="4"/>
    <col min="14" max="14" width="35.7265625" style="4" customWidth="1"/>
    <col min="15" max="15" width="20.08984375" style="4" customWidth="1"/>
    <col min="16" max="16" width="8" style="4" customWidth="1"/>
    <col min="17" max="21" width="16" style="4"/>
    <col min="22" max="22" width="25.6328125" style="4" customWidth="1"/>
    <col min="23" max="23" width="13.36328125" style="4" customWidth="1"/>
    <col min="24" max="24" width="80.1796875" style="4" hidden="1" customWidth="1"/>
    <col min="25" max="25" width="76" style="4" hidden="1" customWidth="1"/>
    <col min="26" max="26" width="69.08984375" style="4" hidden="1" customWidth="1"/>
    <col min="27" max="27" width="65.453125" style="4" hidden="1" customWidth="1"/>
    <col min="28" max="28" width="56.26953125" style="4" hidden="1" customWidth="1"/>
    <col min="29" max="29" width="32.1796875" style="4" hidden="1" customWidth="1"/>
    <col min="30" max="30" width="34.54296875" style="4" hidden="1" customWidth="1"/>
    <col min="31" max="31" width="38.453125" style="4" hidden="1" customWidth="1"/>
    <col min="32" max="32" width="32.36328125" style="4" hidden="1" customWidth="1"/>
    <col min="33" max="34" width="0" style="4" hidden="1" customWidth="1"/>
    <col min="35" max="35" width="35.6328125" style="4" hidden="1" customWidth="1"/>
    <col min="36" max="36" width="33.1796875" style="4" hidden="1" customWidth="1"/>
    <col min="37" max="39" width="0" style="4" hidden="1" customWidth="1"/>
    <col min="40" max="40" width="37.453125" style="4" hidden="1" customWidth="1"/>
    <col min="41" max="45" width="0" style="4" hidden="1" customWidth="1"/>
    <col min="46" max="46" width="39.81640625" style="4" hidden="1" customWidth="1"/>
    <col min="47" max="47" width="12" style="4" hidden="1" customWidth="1"/>
    <col min="48" max="48" width="10.81640625" style="4" hidden="1" customWidth="1"/>
    <col min="49" max="49" width="31.1796875" style="4" hidden="1" customWidth="1"/>
    <col min="50" max="50" width="39.7265625" style="4" hidden="1" customWidth="1"/>
    <col min="51" max="51" width="47.54296875" style="4" hidden="1" customWidth="1"/>
    <col min="52" max="52" width="10.1796875" style="4" hidden="1" customWidth="1"/>
    <col min="53" max="53" width="19.36328125" style="5" hidden="1" customWidth="1"/>
    <col min="54" max="54" width="27.90625" style="5" hidden="1" customWidth="1"/>
    <col min="55" max="55" width="17.453125" style="5" hidden="1" customWidth="1"/>
    <col min="56" max="56" width="18.26953125" style="5" hidden="1" customWidth="1"/>
    <col min="57" max="57" width="11.36328125" style="5" hidden="1" customWidth="1"/>
    <col min="58" max="58" width="15" style="5" hidden="1" customWidth="1"/>
    <col min="59" max="59" width="9.81640625" style="5" hidden="1" customWidth="1"/>
    <col min="60" max="60" width="12.81640625" style="10" hidden="1" customWidth="1"/>
    <col min="61" max="61" width="16" style="11" hidden="1" customWidth="1"/>
    <col min="62" max="63" width="16" style="4" hidden="1" customWidth="1"/>
    <col min="64" max="64" width="4.1796875" style="4" hidden="1" customWidth="1"/>
    <col min="65" max="65" width="61.90625" style="4" hidden="1" customWidth="1"/>
    <col min="66" max="66" width="2.453125" style="4" hidden="1" customWidth="1"/>
    <col min="67" max="67" width="39.7265625" style="4" hidden="1" customWidth="1"/>
    <col min="68" max="68" width="25.08984375" style="4" hidden="1" customWidth="1"/>
    <col min="69" max="69" width="24.6328125" style="4" hidden="1" customWidth="1"/>
    <col min="70" max="71" width="21.26953125" style="4" hidden="1" customWidth="1"/>
    <col min="72" max="72" width="16" style="5" hidden="1" customWidth="1"/>
    <col min="73" max="73" width="2.90625" style="12" hidden="1" customWidth="1"/>
    <col min="74" max="74" width="2.453125" style="5" hidden="1" customWidth="1"/>
    <col min="75" max="75" width="6.1796875" style="5" hidden="1" customWidth="1"/>
    <col min="76" max="76" width="57.1796875" style="5" hidden="1" customWidth="1"/>
    <col min="77" max="77" width="24.81640625" style="5" hidden="1" customWidth="1"/>
    <col min="78" max="78" width="1.1796875" style="5" hidden="1" customWidth="1"/>
    <col min="79" max="79" width="9.36328125" style="5" hidden="1" customWidth="1"/>
    <col min="80" max="80" width="16.81640625" style="5" hidden="1" customWidth="1"/>
    <col min="81" max="81" width="4.6328125" style="5" hidden="1" customWidth="1"/>
    <col min="82" max="82" width="13.1796875" style="5" hidden="1" customWidth="1"/>
    <col min="83" max="83" width="10.26953125" style="5" hidden="1" customWidth="1"/>
    <col min="84" max="84" width="27.26953125" style="5" hidden="1" customWidth="1"/>
    <col min="85" max="85" width="1.7265625" style="5" hidden="1" customWidth="1"/>
    <col min="86" max="86" width="4.81640625" style="12" hidden="1" customWidth="1"/>
    <col min="87" max="87" width="6.26953125" style="5" hidden="1" customWidth="1"/>
    <col min="88" max="88" width="54.26953125" style="5" hidden="1" customWidth="1"/>
    <col min="89" max="89" width="16.81640625" style="5" hidden="1" customWidth="1"/>
    <col min="90" max="90" width="6.08984375" style="5" hidden="1" customWidth="1"/>
    <col min="91" max="91" width="16" style="4" hidden="1" customWidth="1"/>
    <col min="92" max="92" width="3.36328125" style="4" hidden="1" customWidth="1"/>
    <col min="93" max="93" width="11.36328125" style="4" hidden="1" customWidth="1"/>
    <col min="94" max="94" width="5.1796875" style="4" hidden="1" customWidth="1"/>
    <col min="95" max="95" width="16" style="4" hidden="1" customWidth="1"/>
    <col min="96" max="96" width="2.81640625" style="4" hidden="1" customWidth="1"/>
    <col min="97" max="97" width="16" style="4" hidden="1" customWidth="1"/>
    <col min="98" max="98" width="5.36328125" style="4" hidden="1" customWidth="1"/>
    <col min="99" max="99" width="11" style="4" hidden="1" customWidth="1"/>
    <col min="100" max="104" width="16" style="4" hidden="1" customWidth="1"/>
    <col min="105" max="117" width="16" style="4" customWidth="1"/>
    <col min="118" max="118" width="161.08984375" style="4" customWidth="1"/>
    <col min="119" max="146" width="16" style="4" customWidth="1"/>
    <col min="147" max="147" width="209" style="4" customWidth="1"/>
    <col min="148" max="3882" width="16" style="4" customWidth="1"/>
    <col min="3883" max="3883" width="166.1796875" style="4" customWidth="1"/>
    <col min="3884" max="5467" width="16" style="4" customWidth="1"/>
    <col min="5468" max="5468" width="20.36328125" style="4" customWidth="1"/>
    <col min="5469" max="5469" width="16" style="4" customWidth="1"/>
    <col min="5470" max="5470" width="18.7265625" style="4" bestFit="1" customWidth="1"/>
    <col min="5471" max="16384" width="16" style="4"/>
  </cols>
  <sheetData>
    <row r="1" spans="1:98" ht="33" customHeight="1" thickTop="1" thickBot="1">
      <c r="A1" s="1" t="s">
        <v>0</v>
      </c>
      <c r="B1" s="2"/>
      <c r="C1" s="2"/>
      <c r="D1" s="2"/>
      <c r="E1" s="2"/>
      <c r="F1" s="3"/>
      <c r="M1" s="5"/>
      <c r="N1" s="5"/>
      <c r="O1" s="5"/>
      <c r="P1" s="5"/>
      <c r="Q1" s="5"/>
      <c r="R1" s="5"/>
      <c r="S1" s="5"/>
      <c r="T1" s="5"/>
      <c r="U1" s="5"/>
      <c r="V1" s="5"/>
      <c r="W1" s="5"/>
      <c r="X1" s="6" t="s">
        <v>1</v>
      </c>
      <c r="Y1" s="7"/>
      <c r="Z1" s="7"/>
      <c r="AA1" s="7"/>
      <c r="AB1" s="8"/>
      <c r="AC1" s="5"/>
      <c r="AD1" s="5"/>
      <c r="AE1" s="5"/>
      <c r="AF1" s="5"/>
      <c r="AN1" s="9"/>
    </row>
    <row r="2" spans="1:98" ht="80.400000000000006" customHeight="1" thickTop="1" thickBot="1">
      <c r="M2" s="13"/>
      <c r="N2" s="14"/>
      <c r="O2" s="15"/>
      <c r="P2" s="15"/>
      <c r="Q2" s="15"/>
      <c r="R2" s="15"/>
      <c r="S2" s="15"/>
      <c r="T2" s="15"/>
      <c r="U2" s="15"/>
      <c r="V2" s="16"/>
      <c r="W2" s="17"/>
      <c r="AF2" s="18" t="s">
        <v>2</v>
      </c>
      <c r="AG2" s="19">
        <f>O18</f>
        <v>41136</v>
      </c>
      <c r="AH2" s="20" t="s">
        <v>3</v>
      </c>
      <c r="AI2" s="21" t="s">
        <v>4</v>
      </c>
      <c r="AJ2" s="22" t="s">
        <v>5</v>
      </c>
      <c r="AK2" s="23">
        <f>IF(AND(AI3&gt;AH6,AI3&lt;=AG4),AI3*AH3,IF(AI3&gt;AG4,AG4*AH3,IF(AI3&lt;AH6,AI6," ")))</f>
        <v>9000</v>
      </c>
      <c r="AN2" s="9"/>
      <c r="BQ2" s="24">
        <f>AJ67</f>
        <v>0</v>
      </c>
      <c r="CG2" s="25"/>
      <c r="CH2" s="26"/>
    </row>
    <row r="3" spans="1:98" ht="96.75" customHeight="1" thickTop="1" thickBot="1">
      <c r="B3" s="27" t="s">
        <v>6</v>
      </c>
      <c r="C3" s="28" t="s">
        <v>7</v>
      </c>
      <c r="D3" s="29">
        <f>B6*B8</f>
        <v>10411.5216</v>
      </c>
      <c r="E3" s="30" t="s">
        <v>8</v>
      </c>
      <c r="F3" s="31">
        <f>D3+D4</f>
        <v>18745.675199999998</v>
      </c>
      <c r="M3" s="32"/>
      <c r="N3" s="33"/>
      <c r="O3" s="33"/>
      <c r="P3" s="33"/>
      <c r="Q3" s="33"/>
      <c r="R3" s="33"/>
      <c r="S3" s="33"/>
      <c r="T3" s="33"/>
      <c r="U3" s="33"/>
      <c r="V3" s="34"/>
      <c r="W3" s="17"/>
      <c r="X3" s="35" t="s">
        <v>9</v>
      </c>
      <c r="Y3" s="36" t="s">
        <v>10</v>
      </c>
      <c r="Z3" s="37"/>
      <c r="AA3" s="38" t="s">
        <v>11</v>
      </c>
      <c r="AB3" s="39" t="s">
        <v>12</v>
      </c>
      <c r="AF3" s="40" t="s">
        <v>13</v>
      </c>
      <c r="AG3" s="41">
        <v>8</v>
      </c>
      <c r="AH3" s="42">
        <v>0.125</v>
      </c>
      <c r="AI3" s="43">
        <f>+V10</f>
        <v>72000</v>
      </c>
      <c r="AJ3" s="44" t="s">
        <v>14</v>
      </c>
      <c r="AK3" s="45">
        <f>IF(AND(AI3&gt;AH6,AI3&lt;=AG4),(AK2/AI4),IF(AI3&gt;AG4,AK6,IF(AI3&lt;AH6,AG6," ")))</f>
        <v>192.59576289321637</v>
      </c>
      <c r="AL3" s="46"/>
      <c r="AN3" s="9"/>
      <c r="BP3" s="47" t="s">
        <v>15</v>
      </c>
      <c r="BT3" s="48"/>
      <c r="CG3" s="25"/>
      <c r="CH3" s="26"/>
    </row>
    <row r="4" spans="1:98" ht="50.4" customHeight="1" thickTop="1" thickBot="1">
      <c r="B4" s="49">
        <f>+V10</f>
        <v>72000</v>
      </c>
      <c r="C4" s="50" t="s">
        <v>16</v>
      </c>
      <c r="D4" s="51">
        <f>(C6-B6)*C8</f>
        <v>8334.1535999999996</v>
      </c>
      <c r="E4" s="52" t="s">
        <v>17</v>
      </c>
      <c r="F4" s="53">
        <f>C6-B6</f>
        <v>82272</v>
      </c>
      <c r="M4" s="32"/>
      <c r="N4" s="5"/>
      <c r="O4" s="5"/>
      <c r="P4" s="5"/>
      <c r="Q4" s="5"/>
      <c r="R4" s="5"/>
      <c r="S4" s="5"/>
      <c r="T4" s="5"/>
      <c r="U4" s="5"/>
      <c r="V4" s="54"/>
      <c r="W4" s="17"/>
      <c r="X4" s="17"/>
      <c r="AF4" s="55" t="s">
        <v>18</v>
      </c>
      <c r="AG4" s="56">
        <f>AG2*AG3</f>
        <v>329088</v>
      </c>
      <c r="AH4" s="57" t="s">
        <v>19</v>
      </c>
      <c r="AI4" s="58">
        <v>46.73</v>
      </c>
      <c r="AJ4" s="44" t="s">
        <v>20</v>
      </c>
      <c r="AK4" s="59">
        <v>2.86</v>
      </c>
      <c r="AN4" s="9"/>
      <c r="CG4" s="25"/>
      <c r="CH4" s="26"/>
      <c r="CI4" s="60"/>
      <c r="CJ4" s="60"/>
      <c r="CK4" s="60"/>
      <c r="CL4" s="60"/>
      <c r="CM4" s="60"/>
      <c r="CN4" s="60"/>
      <c r="CO4" s="60"/>
      <c r="CP4" s="60"/>
      <c r="CQ4" s="60"/>
      <c r="CR4" s="60"/>
      <c r="CS4" s="60"/>
      <c r="CT4" s="60"/>
    </row>
    <row r="5" spans="1:98" ht="24" customHeight="1" thickTop="1" thickBot="1">
      <c r="B5" s="61" t="s">
        <v>21</v>
      </c>
      <c r="C5" s="62" t="s">
        <v>22</v>
      </c>
      <c r="F5" s="63"/>
      <c r="M5" s="64"/>
      <c r="N5" s="65"/>
      <c r="O5" s="65"/>
      <c r="P5" s="65"/>
      <c r="Q5" s="65"/>
      <c r="R5" s="65"/>
      <c r="S5" s="65"/>
      <c r="T5" s="65"/>
      <c r="U5" s="65"/>
      <c r="V5" s="66"/>
      <c r="W5" s="17"/>
      <c r="X5" s="17"/>
      <c r="AF5" s="67" t="s">
        <v>23</v>
      </c>
      <c r="AG5" s="68">
        <v>0.19</v>
      </c>
      <c r="AH5" s="69" t="s">
        <v>24</v>
      </c>
      <c r="AI5" s="70" t="s">
        <v>25</v>
      </c>
      <c r="AJ5" s="71" t="s">
        <v>26</v>
      </c>
      <c r="AK5" s="72">
        <f>+AG4*AH3</f>
        <v>41136</v>
      </c>
      <c r="AN5" s="9"/>
      <c r="CG5" s="25"/>
      <c r="CH5" s="26"/>
      <c r="CI5" s="60"/>
      <c r="CJ5" s="60"/>
      <c r="CK5" s="60"/>
      <c r="CL5" s="60"/>
      <c r="CM5" s="60"/>
      <c r="CN5" s="60"/>
      <c r="CO5" s="60"/>
      <c r="CP5" s="60"/>
      <c r="CQ5" s="60"/>
      <c r="CR5" s="60"/>
      <c r="CS5" s="60"/>
      <c r="CT5" s="60"/>
    </row>
    <row r="6" spans="1:98" ht="82.5" customHeight="1" thickTop="1" thickBot="1">
      <c r="B6" s="73">
        <f>+O18</f>
        <v>41136</v>
      </c>
      <c r="C6" s="74">
        <f>+V18</f>
        <v>123408</v>
      </c>
      <c r="D6" s="75"/>
      <c r="E6" s="76" t="s">
        <v>27</v>
      </c>
      <c r="F6" s="31">
        <f>SUM(C4:D4)</f>
        <v>8334.1535999999996</v>
      </c>
      <c r="M6" s="77">
        <v>1</v>
      </c>
      <c r="N6" s="78" t="s">
        <v>28</v>
      </c>
      <c r="O6" s="79"/>
      <c r="P6" s="80"/>
      <c r="Q6" s="81" t="s">
        <v>29</v>
      </c>
      <c r="R6" s="82"/>
      <c r="S6" s="82"/>
      <c r="T6" s="82"/>
      <c r="U6" s="82"/>
      <c r="V6" s="83"/>
      <c r="W6" s="17"/>
      <c r="X6" s="17"/>
      <c r="AF6" s="84" t="s">
        <v>30</v>
      </c>
      <c r="AG6" s="85">
        <f>AI6/AI4</f>
        <v>20.906912047934949</v>
      </c>
      <c r="AH6" s="86">
        <f>AG2*AG5</f>
        <v>7815.84</v>
      </c>
      <c r="AI6" s="87">
        <f>+AH6*AH3</f>
        <v>976.98</v>
      </c>
      <c r="AJ6" s="88" t="s">
        <v>31</v>
      </c>
      <c r="AK6" s="89">
        <f>+AK5/AI4</f>
        <v>880.29103359726093</v>
      </c>
      <c r="AN6" s="9"/>
      <c r="BO6" s="90" t="s">
        <v>32</v>
      </c>
      <c r="BP6" s="91"/>
      <c r="BQ6" s="91"/>
      <c r="BR6" s="91"/>
      <c r="BS6" s="92"/>
      <c r="CG6" s="25"/>
      <c r="CH6" s="26"/>
      <c r="CI6" s="60"/>
      <c r="CJ6" s="60"/>
      <c r="CK6" s="60"/>
      <c r="CL6" s="60"/>
      <c r="CM6" s="60"/>
      <c r="CN6" s="60"/>
      <c r="CO6" s="60"/>
      <c r="CP6" s="60"/>
      <c r="CQ6" s="60"/>
      <c r="CR6" s="60"/>
      <c r="CS6" s="60"/>
      <c r="CT6" s="60"/>
    </row>
    <row r="7" spans="1:98" ht="61.2" customHeight="1" thickBot="1">
      <c r="B7" s="93" t="s">
        <v>33</v>
      </c>
      <c r="C7" s="94" t="s">
        <v>34</v>
      </c>
      <c r="D7" s="94" t="s">
        <v>35</v>
      </c>
      <c r="F7" s="95" t="s">
        <v>36</v>
      </c>
      <c r="M7" s="77"/>
      <c r="N7" s="78"/>
      <c r="O7" s="79"/>
      <c r="P7" s="80"/>
      <c r="Q7" s="96" t="str">
        <f>B32</f>
        <v>Année de naissance : 1964 - 1965 ou 1966</v>
      </c>
      <c r="R7" s="97"/>
      <c r="S7" s="97"/>
      <c r="T7" s="97"/>
      <c r="U7" s="97"/>
      <c r="V7" s="98"/>
      <c r="W7" s="17"/>
      <c r="X7" s="17"/>
      <c r="AG7" s="99"/>
      <c r="AN7" s="9"/>
      <c r="BO7" s="100" t="s">
        <v>37</v>
      </c>
      <c r="BP7" s="101"/>
      <c r="BQ7" s="102"/>
      <c r="BR7" s="102"/>
      <c r="BS7" s="103"/>
      <c r="CG7" s="25"/>
      <c r="CH7" s="26"/>
      <c r="CI7" s="60"/>
      <c r="CJ7" s="60"/>
      <c r="CK7" s="60"/>
      <c r="CL7" s="60"/>
      <c r="CM7" s="60"/>
      <c r="CN7" s="60"/>
      <c r="CO7" s="60"/>
      <c r="CP7" s="60"/>
      <c r="CQ7" s="60"/>
      <c r="CR7" s="60"/>
      <c r="CS7" s="60"/>
      <c r="CT7" s="60"/>
    </row>
    <row r="8" spans="1:98" ht="32.4" customHeight="1" thickTop="1" thickBot="1">
      <c r="B8" s="104">
        <v>0.25309999999999999</v>
      </c>
      <c r="C8" s="105">
        <v>0.1013</v>
      </c>
      <c r="D8" s="106">
        <v>2.81E-2</v>
      </c>
      <c r="F8" s="107">
        <f>+F10/B4</f>
        <v>0.2161284</v>
      </c>
      <c r="M8" s="77"/>
      <c r="N8" s="78"/>
      <c r="O8" s="79"/>
      <c r="P8" s="80"/>
      <c r="Q8" s="108" t="s">
        <v>38</v>
      </c>
      <c r="R8" s="108"/>
      <c r="S8" s="108"/>
      <c r="T8" s="108"/>
      <c r="U8" s="108"/>
      <c r="V8" s="109"/>
      <c r="W8" s="17"/>
      <c r="X8" s="17"/>
      <c r="AG8" s="110"/>
      <c r="AN8" s="9"/>
      <c r="BI8" s="111"/>
      <c r="CG8" s="25"/>
      <c r="CH8" s="26"/>
      <c r="CI8" s="60"/>
      <c r="CJ8" s="60"/>
      <c r="CK8" s="60"/>
      <c r="CL8" s="60"/>
      <c r="CM8" s="60"/>
      <c r="CN8" s="60"/>
      <c r="CO8" s="60"/>
      <c r="CP8" s="60"/>
      <c r="CQ8" s="60"/>
      <c r="CR8" s="60"/>
      <c r="CS8" s="60"/>
      <c r="CT8" s="60"/>
    </row>
    <row r="9" spans="1:98" ht="40.799999999999997" customHeight="1" thickTop="1" thickBot="1">
      <c r="B9" s="112" t="s">
        <v>39</v>
      </c>
      <c r="C9" s="113" t="s">
        <v>40</v>
      </c>
      <c r="D9" s="114" t="s">
        <v>41</v>
      </c>
      <c r="E9" s="115" t="s">
        <v>42</v>
      </c>
      <c r="F9" s="116" t="s">
        <v>43</v>
      </c>
      <c r="M9" s="117"/>
      <c r="N9" s="118"/>
      <c r="O9" s="119"/>
      <c r="P9" s="80"/>
      <c r="Q9" s="120" t="str">
        <f>D26</f>
        <v>169 TRIMESTRES soit : 42 ans et un trimestre</v>
      </c>
      <c r="R9" s="121"/>
      <c r="S9" s="121"/>
      <c r="T9" s="121"/>
      <c r="U9" s="121"/>
      <c r="V9" s="122"/>
      <c r="W9" s="17"/>
      <c r="X9" s="123" t="s">
        <v>44</v>
      </c>
      <c r="Y9" s="123" t="s">
        <v>45</v>
      </c>
      <c r="AG9" s="99"/>
      <c r="AN9" s="9"/>
      <c r="CG9" s="25"/>
      <c r="CH9" s="26"/>
      <c r="CI9" s="60"/>
      <c r="CJ9" s="60"/>
      <c r="CK9" s="60"/>
      <c r="CL9" s="60"/>
      <c r="CM9" s="60"/>
      <c r="CN9" s="60"/>
      <c r="CO9" s="60"/>
      <c r="CP9" s="60"/>
      <c r="CQ9" s="60"/>
      <c r="CR9" s="60"/>
      <c r="CS9" s="60"/>
      <c r="CT9" s="60"/>
    </row>
    <row r="10" spans="1:98" ht="56.4" customHeight="1" thickTop="1" thickBot="1">
      <c r="B10" s="124">
        <f>IF(B$4&lt;=B$6,(B$4*B$8),IF(AND(B$4&gt;B$6,B$4&lt;=C$6),(B6*B8),IF(B4&gt;C6,(B6*B8)," ")))</f>
        <v>10411.5216</v>
      </c>
      <c r="C10" s="125">
        <f>IF(AND(B$4&gt;B$6,B$4&lt;=C$6),(B4-B6)*C8,IF(B$4&gt;C$6,((C6-B6)*C8),0))</f>
        <v>3126.5232000000001</v>
      </c>
      <c r="D10" s="126">
        <f>B4*D8</f>
        <v>2023.2</v>
      </c>
      <c r="E10" s="127">
        <f>+B10+C10</f>
        <v>13538.0448</v>
      </c>
      <c r="F10" s="128">
        <f>E10+D10</f>
        <v>15561.2448</v>
      </c>
      <c r="M10" s="129">
        <v>2</v>
      </c>
      <c r="N10" s="130" t="str">
        <f>X10</f>
        <v>Renseignez la case "revenus" qui permettra, à revenu égal, de compararer les cotisations et prestations à la  C.A.V.O.M et au Régime Universel tel que proposé</v>
      </c>
      <c r="O10" s="130"/>
      <c r="P10" s="131"/>
      <c r="Q10" s="132" t="s">
        <v>46</v>
      </c>
      <c r="R10" s="133"/>
      <c r="S10" s="133"/>
      <c r="T10" s="133"/>
      <c r="U10" s="134"/>
      <c r="V10" s="135">
        <v>72000</v>
      </c>
      <c r="W10" s="17"/>
      <c r="X10" s="136" t="str">
        <f>X9&amp;" "&amp;X3&amp;" "&amp;Y9</f>
        <v>Renseignez la case "revenus" qui permettra, à revenu égal, de compararer les cotisations et prestations à la  C.A.V.O.M et au Régime Universel tel que proposé</v>
      </c>
      <c r="Y10" s="137"/>
      <c r="AN10" s="9"/>
      <c r="CG10" s="25"/>
      <c r="CH10" s="26"/>
      <c r="CI10" s="60"/>
      <c r="CJ10" s="60"/>
      <c r="CK10" s="60"/>
      <c r="CL10" s="60"/>
      <c r="CM10" s="60"/>
      <c r="CN10" s="60"/>
      <c r="CO10" s="60"/>
      <c r="CP10" s="60"/>
      <c r="CQ10" s="60"/>
      <c r="CR10" s="60"/>
      <c r="CS10" s="60"/>
      <c r="CT10" s="60"/>
    </row>
    <row r="11" spans="1:98" ht="45" customHeight="1" thickTop="1" thickBot="1">
      <c r="M11" s="77"/>
      <c r="N11" s="138"/>
      <c r="O11" s="138"/>
      <c r="P11" s="131"/>
      <c r="Q11" s="139"/>
      <c r="R11" s="140"/>
      <c r="S11" s="140"/>
      <c r="T11" s="140"/>
      <c r="U11" s="141"/>
      <c r="V11" s="142"/>
      <c r="W11" s="17"/>
      <c r="X11" s="17"/>
      <c r="AC11" s="143"/>
      <c r="AN11" s="9"/>
      <c r="CG11" s="25"/>
      <c r="CH11" s="26"/>
      <c r="CI11" s="60"/>
      <c r="CJ11" s="60"/>
      <c r="CK11" s="60"/>
      <c r="CL11" s="60"/>
      <c r="CM11" s="60"/>
      <c r="CN11" s="60"/>
      <c r="CO11" s="60"/>
      <c r="CP11" s="60"/>
      <c r="CQ11" s="60"/>
      <c r="CR11" s="60"/>
      <c r="CS11" s="60"/>
      <c r="CT11" s="60"/>
    </row>
    <row r="12" spans="1:98" ht="27.75" customHeight="1" thickTop="1" thickBot="1">
      <c r="B12" s="144"/>
      <c r="C12" s="145"/>
      <c r="D12" s="145"/>
      <c r="E12" s="145"/>
      <c r="F12" s="145"/>
      <c r="M12" s="117"/>
      <c r="N12" s="146"/>
      <c r="O12" s="146"/>
      <c r="P12" s="131"/>
      <c r="Q12" s="147"/>
      <c r="R12" s="148"/>
      <c r="S12" s="148"/>
      <c r="T12" s="148"/>
      <c r="U12" s="149"/>
      <c r="V12" s="150"/>
      <c r="W12" s="17"/>
      <c r="AA12" s="137"/>
      <c r="AC12" s="143"/>
      <c r="AN12" s="9"/>
      <c r="CG12" s="25"/>
      <c r="CH12" s="26"/>
      <c r="CI12" s="60"/>
      <c r="CJ12" s="60"/>
      <c r="CK12" s="60"/>
      <c r="CL12" s="60"/>
      <c r="CM12" s="60"/>
      <c r="CN12" s="60"/>
      <c r="CO12" s="60"/>
      <c r="CP12" s="60"/>
      <c r="CQ12" s="60"/>
      <c r="CR12" s="60"/>
      <c r="CS12" s="60"/>
      <c r="CT12" s="60"/>
    </row>
    <row r="13" spans="1:98" ht="12.6" customHeight="1" thickTop="1" thickBot="1">
      <c r="B13" s="151" t="s">
        <v>47</v>
      </c>
      <c r="C13" s="152" t="s">
        <v>48</v>
      </c>
      <c r="D13" s="152" t="str">
        <f>E28</f>
        <v>42 ans et un trimestre</v>
      </c>
      <c r="E13" s="153" t="str">
        <f>B13&amp;" "&amp;D13&amp;" "&amp;C13</f>
        <v>Pension obtenue pour  42 ans et un trimestre de cotisation</v>
      </c>
      <c r="W13" s="17"/>
      <c r="X13" s="17"/>
      <c r="AA13" s="137"/>
      <c r="AC13" s="143"/>
      <c r="AN13" s="9"/>
      <c r="CG13" s="25"/>
      <c r="CH13" s="26"/>
      <c r="CI13" s="60"/>
      <c r="CJ13" s="60"/>
      <c r="CK13" s="60"/>
      <c r="CL13" s="60"/>
      <c r="CM13" s="60"/>
      <c r="CN13" s="60"/>
      <c r="CO13" s="60"/>
      <c r="CP13" s="60"/>
      <c r="CQ13" s="60"/>
      <c r="CR13" s="60"/>
      <c r="CS13" s="60"/>
      <c r="CT13" s="60"/>
    </row>
    <row r="14" spans="1:98" ht="64.2" customHeight="1" thickTop="1" thickBot="1">
      <c r="B14" s="154"/>
      <c r="C14" s="155" t="s">
        <v>49</v>
      </c>
      <c r="D14" s="155" t="s">
        <v>50</v>
      </c>
      <c r="E14" s="155" t="s">
        <v>51</v>
      </c>
      <c r="F14" s="156" t="s">
        <v>52</v>
      </c>
      <c r="M14" s="157" t="s">
        <v>53</v>
      </c>
      <c r="N14" s="158"/>
      <c r="O14" s="158"/>
      <c r="P14" s="158"/>
      <c r="Q14" s="158"/>
      <c r="R14" s="158"/>
      <c r="S14" s="158"/>
      <c r="T14" s="158"/>
      <c r="U14" s="158"/>
      <c r="V14" s="159"/>
      <c r="W14" s="17"/>
      <c r="X14" s="17"/>
      <c r="AC14" s="143"/>
      <c r="AN14" s="9"/>
      <c r="CG14" s="25"/>
      <c r="CH14" s="26"/>
      <c r="CI14" s="60"/>
      <c r="CJ14" s="60"/>
      <c r="CK14" s="60"/>
      <c r="CL14" s="60"/>
      <c r="CM14" s="60"/>
      <c r="CN14" s="60"/>
      <c r="CO14" s="60"/>
      <c r="CP14" s="60"/>
      <c r="CQ14" s="60"/>
      <c r="CR14" s="60"/>
      <c r="CS14" s="60"/>
      <c r="CT14" s="60"/>
    </row>
    <row r="15" spans="1:98" ht="12" customHeight="1" thickTop="1" thickBot="1">
      <c r="B15" s="160" t="s">
        <v>11</v>
      </c>
      <c r="C15" s="161" t="s">
        <v>54</v>
      </c>
      <c r="D15" s="161" t="s">
        <v>55</v>
      </c>
      <c r="E15" s="162" t="s">
        <v>56</v>
      </c>
      <c r="S15" s="163"/>
      <c r="T15" s="163"/>
      <c r="U15" s="163"/>
      <c r="V15" s="164"/>
      <c r="W15" s="17"/>
      <c r="X15" s="17"/>
      <c r="AN15" s="9"/>
      <c r="CG15" s="25"/>
      <c r="CH15" s="26"/>
      <c r="CI15" s="60"/>
      <c r="CJ15" s="60"/>
      <c r="CK15" s="60"/>
      <c r="CL15" s="60"/>
      <c r="CM15" s="60"/>
      <c r="CN15" s="60"/>
      <c r="CO15" s="60"/>
      <c r="CP15" s="60"/>
      <c r="CQ15" s="60"/>
      <c r="CR15" s="60"/>
      <c r="CS15" s="60"/>
      <c r="CT15" s="60"/>
    </row>
    <row r="16" spans="1:98" ht="79.8" customHeight="1" thickTop="1" thickBot="1">
      <c r="B16" s="165">
        <f>B6</f>
        <v>41136</v>
      </c>
      <c r="C16" s="166">
        <f>B16*5</f>
        <v>205680</v>
      </c>
      <c r="D16" s="167">
        <f>+B16*3.5</f>
        <v>143976</v>
      </c>
      <c r="E16" s="168">
        <f>+V10</f>
        <v>72000</v>
      </c>
      <c r="F16" s="169">
        <f>B16*E18</f>
        <v>3385.4928</v>
      </c>
      <c r="M16" s="170" t="s">
        <v>57</v>
      </c>
      <c r="N16" s="171"/>
      <c r="O16" s="172" t="str">
        <f>+E28</f>
        <v>42 ans et un trimestre</v>
      </c>
      <c r="P16" s="5"/>
      <c r="Q16" s="173" t="str">
        <f>X16</f>
        <v>Plafond de votre retaite de base actuelle: 5 Plafonds de la sécurité sociale ( PASS) soit 41136 €uros multiplié par 5  :</v>
      </c>
      <c r="R16" s="174"/>
      <c r="S16" s="174"/>
      <c r="T16" s="174"/>
      <c r="U16" s="174"/>
      <c r="V16" s="175">
        <f>O18*5</f>
        <v>205680</v>
      </c>
      <c r="W16" s="17"/>
      <c r="X16" s="176" t="str">
        <f>Y16&amp;" "&amp;B6&amp;" "&amp;AA16&amp;" "&amp;Z16</f>
        <v>Plafond de votre retaite de base actuelle: 5 Plafonds de la sécurité sociale ( PASS) soit 41136 €uros multiplié par 5  :</v>
      </c>
      <c r="Y16" s="177" t="s">
        <v>58</v>
      </c>
      <c r="Z16" s="177" t="s">
        <v>59</v>
      </c>
      <c r="AA16" s="178" t="s">
        <v>60</v>
      </c>
      <c r="AE16" s="5"/>
      <c r="AN16" s="9"/>
      <c r="BK16" s="4">
        <v>132780</v>
      </c>
      <c r="CG16" s="25"/>
      <c r="CH16" s="26"/>
      <c r="CI16" s="60"/>
      <c r="CJ16" s="60"/>
      <c r="CK16" s="60"/>
      <c r="CL16" s="60"/>
      <c r="CM16" s="60"/>
      <c r="CN16" s="60"/>
      <c r="CO16" s="60"/>
      <c r="CP16" s="60"/>
      <c r="CQ16" s="60"/>
      <c r="CR16" s="60"/>
      <c r="CS16" s="60"/>
      <c r="CT16" s="60"/>
    </row>
    <row r="17" spans="1:104" ht="55.2" customHeight="1" thickTop="1" thickBot="1">
      <c r="B17" s="179" t="s">
        <v>61</v>
      </c>
      <c r="C17" s="180"/>
      <c r="D17" s="181"/>
      <c r="E17" s="181"/>
      <c r="F17" s="182" t="s">
        <v>62</v>
      </c>
      <c r="G17" s="183"/>
      <c r="H17" s="184" t="s">
        <v>11</v>
      </c>
      <c r="M17" s="185"/>
      <c r="N17" s="186"/>
      <c r="O17" s="187"/>
      <c r="P17" s="5"/>
      <c r="Q17" s="188" t="str">
        <f>D22</f>
        <v>Cotisation tranche 1  jusqu’à  1 PASS</v>
      </c>
      <c r="R17" s="189"/>
      <c r="S17" s="190" t="str">
        <f>E18</f>
        <v>8,23 %</v>
      </c>
      <c r="T17" s="191" t="str">
        <f>E22</f>
        <v xml:space="preserve">  Cotisation tranche 2 : de zéro jusqu’à 5 PASS</v>
      </c>
      <c r="U17" s="189"/>
      <c r="V17" s="192">
        <f>+E19</f>
        <v>1.8700000000000001E-2</v>
      </c>
      <c r="W17" s="17"/>
      <c r="X17" s="193"/>
      <c r="Y17" s="194" t="s">
        <v>63</v>
      </c>
      <c r="Z17" s="195"/>
      <c r="AA17" s="196"/>
      <c r="AC17" s="5"/>
      <c r="AE17" s="5"/>
      <c r="AN17" s="197"/>
      <c r="AO17" s="5"/>
      <c r="BJ17" s="198">
        <v>1000</v>
      </c>
      <c r="BK17" s="4">
        <v>1000</v>
      </c>
      <c r="CG17" s="25"/>
      <c r="CH17" s="26"/>
      <c r="CV17" s="199" t="s">
        <v>64</v>
      </c>
      <c r="CW17" s="200"/>
      <c r="CX17" s="201" t="s">
        <v>65</v>
      </c>
      <c r="CY17" s="201"/>
      <c r="CZ17" s="201"/>
    </row>
    <row r="18" spans="1:104" ht="55.8" customHeight="1" thickTop="1" thickBot="1">
      <c r="B18" s="202" t="s">
        <v>66</v>
      </c>
      <c r="C18" s="203">
        <f>IF(E16&lt;=B16,E16*E18,IF(E16&gt;B16,F16," "))</f>
        <v>3385.4928</v>
      </c>
      <c r="D18" s="204" t="s">
        <v>67</v>
      </c>
      <c r="E18" s="205" t="s">
        <v>68</v>
      </c>
      <c r="F18" s="206">
        <f>C16/H19</f>
        <v>8227.2000000000007</v>
      </c>
      <c r="G18" s="207" t="s">
        <v>69</v>
      </c>
      <c r="H18" s="208">
        <v>525</v>
      </c>
      <c r="M18" s="209" t="s">
        <v>70</v>
      </c>
      <c r="N18" s="210"/>
      <c r="O18" s="211">
        <v>41136</v>
      </c>
      <c r="P18" s="212"/>
      <c r="Q18" s="213" t="s">
        <v>71</v>
      </c>
      <c r="R18" s="214"/>
      <c r="S18" s="214"/>
      <c r="T18" s="214"/>
      <c r="U18" s="214"/>
      <c r="V18" s="215">
        <f>O18*3</f>
        <v>123408</v>
      </c>
      <c r="W18" s="17"/>
      <c r="AE18" s="5"/>
      <c r="AN18" s="197"/>
      <c r="AO18" s="5"/>
      <c r="BJ18" s="198">
        <v>450000</v>
      </c>
      <c r="BK18" s="4">
        <f>+BK16/BK17</f>
        <v>132.78</v>
      </c>
      <c r="CG18" s="25"/>
      <c r="CH18" s="26"/>
    </row>
    <row r="19" spans="1:104" ht="60.75" hidden="1" customHeight="1" thickTop="1" thickBot="1">
      <c r="B19" s="216" t="s">
        <v>72</v>
      </c>
      <c r="C19" s="203">
        <f>IF(E16&lt;=C16,E16*E19,IF(E16&gt;C16,C16*E19," "))</f>
        <v>1346.4</v>
      </c>
      <c r="D19" s="217" t="str">
        <f>C14&amp;" "&amp;C16&amp;" "&amp;D14</f>
        <v xml:space="preserve">  tranche 2 : de zéro jusqu’à  205680  € (5 PASS)</v>
      </c>
      <c r="E19" s="218">
        <v>1.8700000000000001E-2</v>
      </c>
      <c r="F19" s="219">
        <f>B16/H18</f>
        <v>78.354285714285709</v>
      </c>
      <c r="G19" s="220" t="s">
        <v>73</v>
      </c>
      <c r="H19" s="221">
        <v>25</v>
      </c>
      <c r="P19" s="222"/>
      <c r="R19" s="5"/>
      <c r="S19" s="5"/>
      <c r="T19" s="5"/>
      <c r="U19" s="5"/>
      <c r="V19" s="5"/>
      <c r="W19" s="17"/>
      <c r="AE19" s="5"/>
      <c r="AN19" s="197"/>
      <c r="AO19" s="5"/>
      <c r="BK19" s="198">
        <f>+BK18*1000</f>
        <v>132780</v>
      </c>
      <c r="CG19" s="25"/>
      <c r="CH19" s="26"/>
      <c r="CV19" s="223" t="s">
        <v>74</v>
      </c>
      <c r="CW19" s="224"/>
      <c r="CX19" s="224"/>
      <c r="CY19" s="225">
        <v>40524</v>
      </c>
      <c r="CZ19" s="226" t="s">
        <v>75</v>
      </c>
    </row>
    <row r="20" spans="1:104" ht="27.6" hidden="1" customHeight="1" thickTop="1" thickBot="1">
      <c r="B20" s="227" t="s">
        <v>77</v>
      </c>
      <c r="C20" s="228">
        <f>SUM(C18:C19)</f>
        <v>4731.8927999999996</v>
      </c>
      <c r="D20" s="229" t="s">
        <v>78</v>
      </c>
      <c r="E20" s="230">
        <f>+E21*42.75</f>
        <v>13024.442966744456</v>
      </c>
      <c r="F20" s="231" t="s">
        <v>79</v>
      </c>
      <c r="G20" s="231" t="s">
        <v>80</v>
      </c>
      <c r="H20" s="232" t="s">
        <v>81</v>
      </c>
      <c r="M20" s="5"/>
      <c r="N20" s="5"/>
      <c r="O20" s="5"/>
      <c r="P20" s="222"/>
      <c r="R20" s="5"/>
      <c r="S20" s="5"/>
      <c r="T20" s="5"/>
      <c r="U20" s="5"/>
      <c r="V20" s="5"/>
      <c r="W20" s="17"/>
      <c r="AE20" s="5"/>
      <c r="AN20" s="197"/>
      <c r="AO20" s="5"/>
      <c r="BJ20" s="4">
        <v>13</v>
      </c>
      <c r="BK20" s="198">
        <f>+BJ20*1000</f>
        <v>13000</v>
      </c>
      <c r="CG20" s="25"/>
      <c r="CH20" s="26"/>
    </row>
    <row r="21" spans="1:104" ht="27" customHeight="1" thickTop="1" thickBot="1">
      <c r="B21" s="233" t="s">
        <v>20</v>
      </c>
      <c r="C21" s="234">
        <v>0.57079999999999997</v>
      </c>
      <c r="D21" s="235" t="s">
        <v>82</v>
      </c>
      <c r="E21" s="236">
        <f>C21*H21</f>
        <v>304.66533255542589</v>
      </c>
      <c r="F21" s="237">
        <f>IF(E16&lt;=B16,E16/F19,IF(E16&gt;B16,H18," "))</f>
        <v>525</v>
      </c>
      <c r="G21" s="237">
        <f>IF(E16&lt;=C16,E16/F18,IF(E16&gt;C16,H19," "))</f>
        <v>8.7514585764294033</v>
      </c>
      <c r="H21" s="238">
        <f>+F21+G21</f>
        <v>533.7514585764294</v>
      </c>
      <c r="M21" s="5"/>
      <c r="R21" s="5"/>
      <c r="S21" s="5"/>
      <c r="T21" s="5"/>
      <c r="U21" s="5"/>
      <c r="V21" s="5"/>
      <c r="W21" s="17"/>
      <c r="X21" s="17"/>
      <c r="AE21" s="5"/>
      <c r="AN21" s="9"/>
      <c r="AO21" s="5"/>
      <c r="BK21" s="198">
        <f t="shared" ref="BK21:BK22" si="0">+BJ21*1000</f>
        <v>0</v>
      </c>
      <c r="CG21" s="25"/>
    </row>
    <row r="22" spans="1:104" ht="35.4" customHeight="1" thickTop="1" thickBot="1">
      <c r="B22" s="239">
        <f>P22</f>
        <v>0</v>
      </c>
      <c r="C22" s="240"/>
      <c r="D22" s="204" t="s">
        <v>83</v>
      </c>
      <c r="E22" s="217" t="s">
        <v>84</v>
      </c>
      <c r="M22" s="241" t="str">
        <f>+X22</f>
        <v>Données concernant la  C.A.V.O.M</v>
      </c>
      <c r="N22" s="242"/>
      <c r="O22" s="242"/>
      <c r="P22" s="242"/>
      <c r="Q22" s="242"/>
      <c r="R22" s="242"/>
      <c r="S22" s="242"/>
      <c r="T22" s="242"/>
      <c r="U22" s="242"/>
      <c r="V22" s="243"/>
      <c r="W22" s="17"/>
      <c r="X22" s="244" t="str">
        <f>Y22&amp;" "&amp;X3</f>
        <v>Données concernant la  C.A.V.O.M</v>
      </c>
      <c r="Y22" s="245" t="s">
        <v>85</v>
      </c>
      <c r="AE22" s="5"/>
      <c r="AN22" s="9"/>
      <c r="AO22" s="5"/>
      <c r="AP22" s="5"/>
      <c r="AQ22" s="5"/>
      <c r="AR22" s="5"/>
      <c r="BJ22" s="4">
        <v>30</v>
      </c>
      <c r="BK22" s="198">
        <f t="shared" si="0"/>
        <v>30000</v>
      </c>
      <c r="CG22" s="25"/>
      <c r="CP22" s="246" t="e">
        <f>#REF!*#REF!</f>
        <v>#REF!</v>
      </c>
    </row>
    <row r="23" spans="1:104" ht="27.6" customHeight="1" thickTop="1" thickBot="1">
      <c r="D23" s="204" t="s">
        <v>67</v>
      </c>
      <c r="M23" s="5"/>
      <c r="N23" s="5"/>
      <c r="O23" s="5"/>
      <c r="P23" s="5"/>
      <c r="Q23" s="5"/>
      <c r="R23" s="5"/>
      <c r="S23" s="5"/>
      <c r="T23" s="5"/>
      <c r="U23" s="5"/>
      <c r="V23" s="5"/>
      <c r="W23" s="17"/>
      <c r="X23" s="17"/>
      <c r="AE23" s="5"/>
      <c r="AN23" s="9"/>
      <c r="AO23" s="5"/>
      <c r="AP23" s="247" t="s">
        <v>86</v>
      </c>
      <c r="AQ23" s="5"/>
      <c r="AR23" s="5"/>
      <c r="CG23" s="25"/>
    </row>
    <row r="24" spans="1:104" ht="25.2" customHeight="1" thickTop="1" thickBot="1">
      <c r="M24" s="248" t="s">
        <v>87</v>
      </c>
      <c r="N24" s="249"/>
      <c r="O24" s="249"/>
      <c r="P24" s="249"/>
      <c r="Q24" s="249"/>
      <c r="R24" s="249"/>
      <c r="S24" s="249"/>
      <c r="T24" s="249"/>
      <c r="U24" s="249"/>
      <c r="V24" s="250"/>
      <c r="W24" s="17"/>
      <c r="X24" s="17"/>
      <c r="AE24" s="5"/>
      <c r="AN24" s="9"/>
      <c r="AO24" s="5"/>
      <c r="AP24" s="5"/>
      <c r="AQ24" s="5"/>
      <c r="AR24" s="5"/>
      <c r="CG24" s="25"/>
    </row>
    <row r="25" spans="1:104" ht="22.95" customHeight="1" thickTop="1" thickBot="1">
      <c r="M25" s="5"/>
      <c r="N25" s="5"/>
      <c r="O25" s="5"/>
      <c r="P25" s="5"/>
      <c r="Q25" s="5"/>
      <c r="R25" s="5"/>
      <c r="S25" s="5"/>
      <c r="T25" s="5"/>
      <c r="U25" s="5"/>
      <c r="V25" s="5"/>
      <c r="W25" s="17"/>
      <c r="AE25" s="5"/>
      <c r="AN25" s="9"/>
      <c r="AO25" s="5"/>
      <c r="AP25" s="5"/>
      <c r="CG25" s="25"/>
      <c r="CP25" s="251" t="e">
        <f>IF(CJ6&lt;=#REF!,"-",IF(CJ6&gt;#REF!,(#REF!*#REF!)," "))</f>
        <v>#REF!</v>
      </c>
    </row>
    <row r="26" spans="1:104" ht="34.200000000000003" customHeight="1" thickTop="1" thickBot="1">
      <c r="A26" s="144"/>
      <c r="B26" s="252" t="s">
        <v>88</v>
      </c>
      <c r="C26" s="253" t="s">
        <v>89</v>
      </c>
      <c r="D26" s="254" t="str">
        <f>D28&amp;" "&amp;B26&amp;" "&amp;E26&amp;" "&amp;E28</f>
        <v>169 TRIMESTRES soit : 42 ans et un trimestre</v>
      </c>
      <c r="E26" s="255" t="s">
        <v>90</v>
      </c>
      <c r="F26" s="145"/>
      <c r="G26" s="145"/>
      <c r="H26" s="145"/>
      <c r="I26" s="256"/>
      <c r="M26" s="257" t="str">
        <f>X26&amp;" "&amp;Y26</f>
        <v>Cotisation Tranche 1 du Premier €uro de revenu jusqu'à 1 PASS : 8,23% soit</v>
      </c>
      <c r="N26" s="258"/>
      <c r="O26" s="258"/>
      <c r="P26" s="258"/>
      <c r="Q26" s="258"/>
      <c r="R26" s="258"/>
      <c r="S26" s="258"/>
      <c r="T26" s="258"/>
      <c r="U26" s="258"/>
      <c r="V26" s="259">
        <f>+C18</f>
        <v>3385.4928</v>
      </c>
      <c r="W26" s="17"/>
      <c r="X26" s="260" t="s">
        <v>91</v>
      </c>
      <c r="Y26" s="261" t="s">
        <v>92</v>
      </c>
      <c r="AE26" s="5"/>
      <c r="AN26" s="9"/>
      <c r="AO26" s="5"/>
      <c r="CG26" s="25"/>
    </row>
    <row r="27" spans="1:104" ht="21.6" customHeight="1" thickTop="1" thickBot="1">
      <c r="A27" s="154"/>
      <c r="B27" s="262" t="str">
        <f>+D27</f>
        <v>Durée de cotisations tous régimes éxigée  169 TRIMESTRES soit : 42 ans et un trimestre</v>
      </c>
      <c r="C27" s="263"/>
      <c r="D27" s="264" t="str">
        <f>C26&amp;" "&amp;H31&amp;" "&amp;B26&amp;" "&amp;E26&amp;" "&amp;C32</f>
        <v>Durée de cotisations tous régimes éxigée  169 TRIMESTRES soit : 42 ans et un trimestre</v>
      </c>
      <c r="I27" s="265"/>
      <c r="M27" s="5"/>
      <c r="N27" s="5"/>
      <c r="O27" s="5"/>
      <c r="P27" s="5"/>
      <c r="Q27" s="5"/>
      <c r="R27" s="5"/>
      <c r="S27" s="5"/>
      <c r="T27" s="5"/>
      <c r="U27" s="5"/>
      <c r="V27" s="5"/>
      <c r="W27" s="17"/>
      <c r="AE27" s="5"/>
      <c r="AN27" s="9"/>
      <c r="AO27" s="5"/>
      <c r="AP27" s="247" t="s">
        <v>93</v>
      </c>
      <c r="AQ27" s="5"/>
      <c r="AR27" s="5"/>
      <c r="CG27" s="25"/>
    </row>
    <row r="28" spans="1:104" ht="51" customHeight="1" thickTop="1" thickBot="1">
      <c r="A28" s="266"/>
      <c r="B28" s="267" t="s">
        <v>38</v>
      </c>
      <c r="C28" s="268"/>
      <c r="D28" s="269">
        <f>IF(H31&gt;0,H31,IF(H31=0,B27," "))</f>
        <v>169</v>
      </c>
      <c r="E28" s="270" t="str">
        <f>IF(D28=160,D32,IF(D28=161,D33,IF(D28=162,D34,IF(D28=163,D35,IF(D28=164,D36,IF(D28=165,D37,IF(D28=166,D38,IF(D28=167,D40,IF(D28=168,D42,IF(D28=169,D43,IF(D28=170,D44,IF(D28=171,D45,IF(D28=172,D46," ")))))))))))))</f>
        <v>42 ans et un trimestre</v>
      </c>
      <c r="F28" s="271">
        <f>+D28/4</f>
        <v>42.25</v>
      </c>
      <c r="G28" s="272"/>
      <c r="H28" s="272"/>
      <c r="I28" s="265"/>
      <c r="M28" s="273" t="str">
        <f>IF(V10&lt;=V16,X28,IF(V10&gt;V16,Y28," "))</f>
        <v>Cotisation tranche 2 : 1,87%, depuis le premier €uros jusqu' au revenu net ( 72000 euros)</v>
      </c>
      <c r="N28" s="274"/>
      <c r="O28" s="274"/>
      <c r="P28" s="274"/>
      <c r="Q28" s="274"/>
      <c r="R28" s="274"/>
      <c r="S28" s="274"/>
      <c r="T28" s="274"/>
      <c r="U28" s="274"/>
      <c r="V28" s="259">
        <f>+C19</f>
        <v>1346.4</v>
      </c>
      <c r="W28" s="17"/>
      <c r="X28" s="275" t="str">
        <f>Z28&amp;" "&amp;V10&amp;" "&amp;AA28</f>
        <v>Cotisation tranche 2 : 1,87%, depuis le premier €uros jusqu' au revenu net ( 72000 euros)</v>
      </c>
      <c r="Y28" s="276" t="s">
        <v>94</v>
      </c>
      <c r="Z28" s="276" t="s">
        <v>95</v>
      </c>
      <c r="AA28" s="277" t="s">
        <v>96</v>
      </c>
      <c r="BS28" s="278" t="s">
        <v>97</v>
      </c>
      <c r="CG28" s="25"/>
    </row>
    <row r="29" spans="1:104" ht="19.95" customHeight="1" thickTop="1" thickBot="1">
      <c r="A29" s="279">
        <v>1948</v>
      </c>
      <c r="B29" s="280" t="s">
        <v>98</v>
      </c>
      <c r="C29" s="281"/>
      <c r="D29" s="281"/>
      <c r="E29" s="281"/>
      <c r="F29" s="281"/>
      <c r="H29" s="5"/>
      <c r="I29" s="265"/>
      <c r="M29" s="5"/>
      <c r="N29" s="5"/>
      <c r="O29" s="5"/>
      <c r="P29" s="5"/>
      <c r="Q29" s="5"/>
      <c r="R29" s="5"/>
      <c r="S29" s="5"/>
      <c r="T29" s="5"/>
      <c r="U29" s="5"/>
      <c r="V29" s="5"/>
      <c r="W29" s="17"/>
      <c r="AZ29" s="9"/>
      <c r="BB29" s="282" t="s">
        <v>99</v>
      </c>
      <c r="BC29" s="282"/>
      <c r="BD29" s="282"/>
      <c r="BG29" s="4"/>
      <c r="BM29" s="283"/>
      <c r="BS29" s="284" t="s">
        <v>100</v>
      </c>
      <c r="CG29" s="25"/>
    </row>
    <row r="30" spans="1:104" ht="26.4" customHeight="1" thickTop="1" thickBot="1">
      <c r="A30" s="279">
        <v>1949</v>
      </c>
      <c r="B30" s="285">
        <v>11</v>
      </c>
      <c r="C30" s="286"/>
      <c r="D30" s="287"/>
      <c r="E30" s="287"/>
      <c r="F30" s="287"/>
      <c r="H30" s="5"/>
      <c r="I30" s="265"/>
      <c r="M30" s="288" t="s">
        <v>101</v>
      </c>
      <c r="N30" s="289"/>
      <c r="O30" s="289"/>
      <c r="P30" s="289"/>
      <c r="Q30" s="289"/>
      <c r="R30" s="289"/>
      <c r="S30" s="289"/>
      <c r="T30" s="289"/>
      <c r="U30" s="290">
        <f>V26+V28</f>
        <v>4731.8927999999996</v>
      </c>
      <c r="V30" s="291"/>
      <c r="W30" s="17"/>
      <c r="AV30" s="292"/>
      <c r="AW30" s="293"/>
      <c r="AZ30" s="9"/>
      <c r="BB30" s="294" t="s">
        <v>102</v>
      </c>
      <c r="BC30" s="294" t="s">
        <v>103</v>
      </c>
      <c r="BD30" s="294" t="s">
        <v>104</v>
      </c>
      <c r="BG30" s="4"/>
      <c r="BM30" s="295"/>
      <c r="BS30" s="284" t="s">
        <v>105</v>
      </c>
      <c r="CG30" s="25"/>
    </row>
    <row r="31" spans="1:104" ht="37.799999999999997" customHeight="1" thickTop="1" thickBot="1">
      <c r="A31" s="279">
        <v>1950</v>
      </c>
      <c r="B31" s="296">
        <v>7</v>
      </c>
      <c r="C31" s="297"/>
      <c r="D31" s="287" t="s">
        <v>106</v>
      </c>
      <c r="E31" s="298"/>
      <c r="F31" s="299" t="s">
        <v>107</v>
      </c>
      <c r="H31" s="5">
        <f>IF(B30=1,BI99,IF(B30=2,BI100,IF(B30=3,BI101,IF(B30=4,BI102,IF(B30=5,BI103,IF(B30=6,BI104,IF(B30=7,BI105,IF(B30=8,BI106,IF(B30=9,BI107,IF(B30=10,BI108,IF(B30=11,BI109,IF(B30=12,BI110,IF(B30=13,BI111,IF(B30=14,BI112,IF(B30=15,BI99," ")))))))))))))))</f>
        <v>169</v>
      </c>
      <c r="I31" s="265"/>
      <c r="M31" s="5"/>
      <c r="N31" s="5"/>
      <c r="O31" s="5"/>
      <c r="P31" s="5"/>
      <c r="Q31" s="5"/>
      <c r="R31" s="5"/>
      <c r="S31" s="5"/>
      <c r="T31" s="5"/>
      <c r="U31" s="5"/>
      <c r="V31" s="5"/>
      <c r="W31" s="17"/>
      <c r="X31" s="17"/>
      <c r="AZ31" s="9"/>
      <c r="BB31" s="300">
        <v>1</v>
      </c>
      <c r="BC31" s="301" t="s">
        <v>108</v>
      </c>
      <c r="BD31" s="302">
        <v>288</v>
      </c>
      <c r="BG31" s="4"/>
      <c r="BM31" s="303"/>
      <c r="BS31" s="284" t="s">
        <v>109</v>
      </c>
      <c r="CG31" s="25"/>
    </row>
    <row r="32" spans="1:104" ht="37.799999999999997" customHeight="1" thickTop="1" thickBot="1">
      <c r="A32" s="279">
        <v>1951</v>
      </c>
      <c r="B32" s="304" t="str">
        <f>IF(B30=1,F31,IF(B30=2,F32,IF(B30=3,F33,IF(B30=4,F34,IF(B30=5,F35,IF(B30=6,F36,IF(B30=7,F37,IF(B30=8,F38,IF(B30=9,F40,IF(B30=10,F42,IF(B30=11,F43,IF(B30=12,F44,IF(B30=13,F45,IF(B30=14,F46,IF(B30=15,F47," ")))))))))))))))</f>
        <v>Année de naissance : 1964 - 1965 ou 1966</v>
      </c>
      <c r="C32" s="298" t="str">
        <f>IF(B30=1,D31,IF(B30=2,D32,IF(B30=3,D33,IF(B30=4,D34,IF(B30=5,D35,IF(B30=6,D36,IF(B30=7,D37,IF(B30=8,D38,IF(B30=9,D40,IF(B30=10,D42,IF(B30=11,D43,IF(B30=12,D44,IF(B30=13,D45,IF(B30=14,D46,IF(B30=15,D47," ")))))))))))))))</f>
        <v>42 ans et un trimestre</v>
      </c>
      <c r="D32" s="305" t="s">
        <v>110</v>
      </c>
      <c r="E32" s="306" t="s">
        <v>111</v>
      </c>
      <c r="F32" s="299" t="s">
        <v>112</v>
      </c>
      <c r="H32" s="5" t="s">
        <v>113</v>
      </c>
      <c r="I32" s="265"/>
      <c r="M32" s="307" t="s">
        <v>114</v>
      </c>
      <c r="N32" s="308"/>
      <c r="O32" s="308"/>
      <c r="P32" s="308"/>
      <c r="Q32" s="308"/>
      <c r="R32" s="308"/>
      <c r="S32" s="308"/>
      <c r="T32" s="308"/>
      <c r="U32" s="308"/>
      <c r="V32" s="309"/>
      <c r="W32" s="17"/>
      <c r="X32" s="310" t="s">
        <v>115</v>
      </c>
      <c r="Y32" s="311"/>
      <c r="Z32" s="312" t="str">
        <f>IF(AND(Y35&gt;0,Y35&lt;=16190),AH41,IF(AND(Y35&gt;=16191,Y35&lt;=32350),AH42,IF(AND(Y35&gt;=32351,Y35&lt;=44790),AH43,IF(AND(Y35&gt;44790,Y35&lt;=64560),AH44,IF(AND(Y35&gt;64560,Y35&lt;=79040),AH45,IF(AND(Y35&gt;79040,Y35&lt;=94850),AH46,IF(AND(Y35&gt;94850,Y35&lt;=132780),AH47,IF(Y35&gt;132780,AH48," "))))))))</f>
        <v>E</v>
      </c>
      <c r="AA32" s="313" t="str">
        <f>+Z32</f>
        <v>E</v>
      </c>
      <c r="AB32" s="313" t="str">
        <f>+AA32</f>
        <v>E</v>
      </c>
      <c r="AC32" s="314" t="s">
        <v>116</v>
      </c>
      <c r="AD32" s="314" t="s">
        <v>117</v>
      </c>
      <c r="AE32" s="314" t="s">
        <v>116</v>
      </c>
      <c r="AF32" s="315" t="s">
        <v>118</v>
      </c>
      <c r="AZ32" s="9"/>
      <c r="BB32" s="300">
        <v>2</v>
      </c>
      <c r="BC32" s="301" t="s">
        <v>119</v>
      </c>
      <c r="BD32" s="302">
        <v>396</v>
      </c>
      <c r="BP32" s="316"/>
      <c r="BQ32" s="317" t="s">
        <v>120</v>
      </c>
      <c r="BS32" s="318" t="s">
        <v>121</v>
      </c>
      <c r="CG32" s="25"/>
      <c r="CS32" s="319"/>
    </row>
    <row r="33" spans="1:104" ht="55.8" customHeight="1" thickTop="1" thickBot="1">
      <c r="A33" s="279">
        <v>1952</v>
      </c>
      <c r="B33" s="296"/>
      <c r="C33" s="298"/>
      <c r="D33" s="305" t="s">
        <v>122</v>
      </c>
      <c r="E33" s="306" t="s">
        <v>123</v>
      </c>
      <c r="F33" s="299" t="s">
        <v>124</v>
      </c>
      <c r="H33" s="5" t="s">
        <v>125</v>
      </c>
      <c r="I33" s="265"/>
      <c r="M33" s="5"/>
      <c r="N33" s="5"/>
      <c r="O33" s="5"/>
      <c r="P33" s="5"/>
      <c r="Q33" s="5"/>
      <c r="R33" s="5"/>
      <c r="S33" s="5"/>
      <c r="T33" s="5"/>
      <c r="U33" s="5"/>
      <c r="V33" s="5"/>
      <c r="W33" s="17"/>
      <c r="X33" s="320" t="s">
        <v>126</v>
      </c>
      <c r="Y33" s="321" t="s">
        <v>127</v>
      </c>
      <c r="Z33" s="322" t="s">
        <v>128</v>
      </c>
      <c r="AA33" s="323" t="s">
        <v>5</v>
      </c>
      <c r="AB33" s="324" t="s">
        <v>129</v>
      </c>
      <c r="AC33" s="325" t="s">
        <v>130</v>
      </c>
      <c r="AD33" s="326" t="s">
        <v>131</v>
      </c>
      <c r="AE33" s="325" t="s">
        <v>130</v>
      </c>
      <c r="AF33" s="327" t="s">
        <v>132</v>
      </c>
      <c r="AI33" s="328" t="s">
        <v>133</v>
      </c>
      <c r="AL33" s="329" t="s">
        <v>134</v>
      </c>
      <c r="AZ33" s="9"/>
      <c r="BB33" s="300">
        <v>3</v>
      </c>
      <c r="BC33" s="301" t="s">
        <v>135</v>
      </c>
      <c r="BD33" s="302">
        <v>612</v>
      </c>
      <c r="BO33" s="330"/>
      <c r="BP33" s="331"/>
      <c r="BQ33" s="332"/>
      <c r="BR33" s="332"/>
      <c r="BS33" s="333"/>
      <c r="CG33" s="25"/>
    </row>
    <row r="34" spans="1:104" ht="57" customHeight="1" thickTop="1" thickBot="1">
      <c r="A34" s="279" t="s">
        <v>136</v>
      </c>
      <c r="B34" s="334"/>
      <c r="C34" s="335"/>
      <c r="D34" s="336" t="s">
        <v>137</v>
      </c>
      <c r="E34" s="337" t="s">
        <v>138</v>
      </c>
      <c r="F34" s="299" t="s">
        <v>139</v>
      </c>
      <c r="G34" s="5"/>
      <c r="H34" s="5" t="s">
        <v>140</v>
      </c>
      <c r="I34" s="265"/>
      <c r="M34" s="338" t="str">
        <f>X33</f>
        <v xml:space="preserve">Le revenu net génère une cotisation de </v>
      </c>
      <c r="N34" s="339"/>
      <c r="O34" s="339"/>
      <c r="P34" s="339"/>
      <c r="Q34" s="339"/>
      <c r="R34" s="339"/>
      <c r="S34" s="339"/>
      <c r="T34" s="339"/>
      <c r="U34" s="339"/>
      <c r="V34" s="340">
        <f>AK2</f>
        <v>9000</v>
      </c>
      <c r="W34" s="17"/>
      <c r="X34" s="275" t="str">
        <f>X33&amp;" "&amp;Z34&amp;" "&amp;Y33&amp;" "&amp;X3&amp;" "&amp;Y34</f>
        <v>Le revenu net génère une cotisation de  E de la grille de la  C.A.V.O.M soit :</v>
      </c>
      <c r="Y34" s="341" t="s">
        <v>90</v>
      </c>
      <c r="Z34" s="342" t="str">
        <f>IF(Z32=AC32,Z32,IF(Z32=AC33,Z32,IF(Z32=AC34,Z32,IF(Z32=AC35,Z32,IF(Z32=AD32,Z32,IF(Z32=AD33,Z32,IF(Z32=AD34,Z32,IF(Z32=AD35,Z32," "))))))))</f>
        <v>E</v>
      </c>
      <c r="AA34" s="343">
        <f>IF(AA32=AC32,AJ41,IF(AA32=AC33,AJ42,IF(AA32=AC34,AJ43,IF(AA32=AC35,AJ44,IF(AA32=AD32,AJ45,IF(AA32=AD33,AJ46,IF(AA32=AD34,AJ47,IF(AA32=AD35,AJ48," "))))))))</f>
        <v>9558</v>
      </c>
      <c r="AB34" s="344">
        <f>IF(AB32=AE32,AK41,IF(AB32=AE33,AK42,IF(AB32=AE34,AK43,IF(AB32=AE35,AK44,IF(AB32=AF34,AK45,IF(AB32=AF35,AK46,IF(AB32=AF32,AK47,IF(AB32=AF33,AK48," "))))))))</f>
        <v>708</v>
      </c>
      <c r="AC34" s="345" t="s">
        <v>141</v>
      </c>
      <c r="AD34" s="345" t="s">
        <v>118</v>
      </c>
      <c r="AE34" s="345" t="s">
        <v>141</v>
      </c>
      <c r="AF34" s="346" t="s">
        <v>117</v>
      </c>
      <c r="AI34" s="328">
        <v>1.159</v>
      </c>
      <c r="AZ34" s="9"/>
      <c r="BB34" s="300">
        <v>4</v>
      </c>
      <c r="BC34" s="301" t="s">
        <v>142</v>
      </c>
      <c r="BD34" s="302">
        <v>828</v>
      </c>
      <c r="BO34" s="347"/>
      <c r="BP34" s="347"/>
      <c r="BQ34" s="347"/>
      <c r="BR34" s="347"/>
      <c r="BS34" s="347"/>
      <c r="BT34" s="347"/>
      <c r="CG34" s="25"/>
      <c r="CS34" s="348" t="s">
        <v>143</v>
      </c>
      <c r="CT34" s="349"/>
      <c r="CU34" s="349"/>
      <c r="CV34" s="349"/>
      <c r="CW34" s="349"/>
      <c r="CX34" s="349"/>
      <c r="CY34" s="350">
        <f>AA34</f>
        <v>9558</v>
      </c>
      <c r="CZ34" s="760"/>
    </row>
    <row r="35" spans="1:104" ht="28.2" customHeight="1" thickTop="1" thickBot="1">
      <c r="A35" s="351" t="s">
        <v>144</v>
      </c>
      <c r="B35" s="334"/>
      <c r="C35" s="335"/>
      <c r="D35" s="336" t="s">
        <v>145</v>
      </c>
      <c r="E35" s="287" t="s">
        <v>146</v>
      </c>
      <c r="F35" s="299" t="s">
        <v>147</v>
      </c>
      <c r="G35" s="5"/>
      <c r="H35" s="5" t="s">
        <v>148</v>
      </c>
      <c r="I35" s="265"/>
      <c r="M35" s="5"/>
      <c r="N35" s="5"/>
      <c r="O35" s="5"/>
      <c r="P35" s="5"/>
      <c r="Q35" s="5"/>
      <c r="R35" s="5"/>
      <c r="S35" s="5"/>
      <c r="T35" s="5"/>
      <c r="U35" s="5"/>
      <c r="V35" s="5"/>
      <c r="W35" s="17"/>
      <c r="X35" s="320" t="s">
        <v>56</v>
      </c>
      <c r="Y35" s="352">
        <f>V10</f>
        <v>72000</v>
      </c>
      <c r="AC35" s="353" t="s">
        <v>149</v>
      </c>
      <c r="AD35" s="353" t="s">
        <v>132</v>
      </c>
      <c r="AE35" s="353" t="s">
        <v>149</v>
      </c>
      <c r="AF35" s="354" t="s">
        <v>131</v>
      </c>
      <c r="AZ35" s="9"/>
      <c r="BB35" s="355" t="s">
        <v>150</v>
      </c>
      <c r="BC35" s="356"/>
      <c r="BD35" s="357"/>
      <c r="BO35" s="347"/>
      <c r="BP35" s="347"/>
      <c r="BQ35" s="347"/>
      <c r="BR35" s="347"/>
      <c r="BS35" s="347"/>
      <c r="BT35" s="347"/>
      <c r="CG35" s="25"/>
      <c r="CP35" s="5"/>
      <c r="CQ35" s="99" t="s">
        <v>151</v>
      </c>
      <c r="CR35" s="99"/>
      <c r="CS35" s="99" t="s">
        <v>152</v>
      </c>
      <c r="CT35" s="358"/>
      <c r="CU35" s="99"/>
    </row>
    <row r="36" spans="1:104" ht="49.8" customHeight="1" thickTop="1" thickBot="1">
      <c r="A36" s="351" t="s">
        <v>153</v>
      </c>
      <c r="B36" s="334"/>
      <c r="C36" s="335"/>
      <c r="D36" s="336" t="s">
        <v>154</v>
      </c>
      <c r="E36" s="287" t="s">
        <v>155</v>
      </c>
      <c r="F36" s="299" t="s">
        <v>156</v>
      </c>
      <c r="G36" s="5"/>
      <c r="H36" s="5" t="s">
        <v>157</v>
      </c>
      <c r="I36" s="265"/>
      <c r="M36" s="359" t="str">
        <f>X36</f>
        <v>Cotisation totale annuelle à la C.A.V.O.M (base et complémentaire) :</v>
      </c>
      <c r="N36" s="360"/>
      <c r="O36" s="360"/>
      <c r="P36" s="360"/>
      <c r="Q36" s="360"/>
      <c r="R36" s="360"/>
      <c r="S36" s="360"/>
      <c r="T36" s="360"/>
      <c r="U36" s="361">
        <f>+V34+U30</f>
        <v>13731.8928</v>
      </c>
      <c r="V36" s="362"/>
      <c r="W36" s="17"/>
      <c r="X36" s="363" t="str">
        <f>Y36&amp;" "&amp;X3&amp;" "&amp;Z36</f>
        <v>Cotisation totale annuelle à la C.A.V.O.M (base et complémentaire) :</v>
      </c>
      <c r="Y36" s="364" t="s">
        <v>158</v>
      </c>
      <c r="Z36" s="365" t="s">
        <v>159</v>
      </c>
      <c r="AA36" s="366"/>
      <c r="AB36" s="366"/>
      <c r="AC36" s="366"/>
      <c r="AD36" s="366"/>
      <c r="AE36" s="366"/>
      <c r="AF36" s="366"/>
      <c r="AG36" s="367"/>
      <c r="AZ36" s="9"/>
      <c r="BB36" s="368"/>
      <c r="BC36" s="369"/>
      <c r="BD36" s="370"/>
      <c r="BT36" s="347"/>
      <c r="CG36" s="25"/>
      <c r="CQ36" s="371" t="e">
        <f>+#REF!</f>
        <v>#REF!</v>
      </c>
      <c r="CR36" s="372"/>
      <c r="CS36" s="371">
        <f>U36</f>
        <v>13731.8928</v>
      </c>
      <c r="CT36" s="373" t="s">
        <v>76</v>
      </c>
      <c r="CU36" s="371" t="e">
        <f>CQ36-CS36</f>
        <v>#REF!</v>
      </c>
    </row>
    <row r="37" spans="1:104" ht="19.2" customHeight="1" thickTop="1" thickBot="1">
      <c r="A37" s="351" t="s">
        <v>160</v>
      </c>
      <c r="B37" s="334"/>
      <c r="C37" s="335"/>
      <c r="D37" s="336" t="s">
        <v>161</v>
      </c>
      <c r="E37" s="287" t="s">
        <v>162</v>
      </c>
      <c r="F37" s="299" t="s">
        <v>163</v>
      </c>
      <c r="G37" s="5"/>
      <c r="H37" s="5" t="s">
        <v>164</v>
      </c>
      <c r="I37" s="265"/>
      <c r="M37" s="5"/>
      <c r="N37" s="5"/>
      <c r="O37" s="5"/>
      <c r="P37" s="5"/>
      <c r="Q37" s="5"/>
      <c r="R37" s="5"/>
      <c r="S37" s="5"/>
      <c r="T37" s="5"/>
      <c r="U37" s="5"/>
      <c r="V37" s="5"/>
      <c r="W37" s="17"/>
      <c r="AY37" s="374"/>
      <c r="AZ37" s="9"/>
      <c r="BB37" s="375" t="s">
        <v>165</v>
      </c>
      <c r="BC37" s="376"/>
      <c r="BD37" s="377"/>
      <c r="BT37" s="347"/>
      <c r="CG37" s="25"/>
      <c r="CQ37" s="358" t="s">
        <v>166</v>
      </c>
      <c r="CR37" s="99"/>
      <c r="CS37" s="99" t="s">
        <v>167</v>
      </c>
      <c r="CT37" s="99"/>
      <c r="CU37" s="99"/>
    </row>
    <row r="38" spans="1:104" ht="53.4" customHeight="1" thickTop="1" thickBot="1">
      <c r="A38" s="351" t="s">
        <v>168</v>
      </c>
      <c r="B38" s="334"/>
      <c r="C38" s="335"/>
      <c r="D38" s="336" t="s">
        <v>169</v>
      </c>
      <c r="E38" s="287" t="s">
        <v>170</v>
      </c>
      <c r="F38" s="299" t="s">
        <v>171</v>
      </c>
      <c r="G38" s="5"/>
      <c r="H38" s="5" t="s">
        <v>172</v>
      </c>
      <c r="I38" s="265"/>
      <c r="M38" s="761" t="str">
        <f>X38</f>
        <v>Prestations pour  42 ans et un trimestre de cotisations</v>
      </c>
      <c r="N38" s="762"/>
      <c r="O38" s="762"/>
      <c r="P38" s="762"/>
      <c r="Q38" s="762"/>
      <c r="R38" s="762"/>
      <c r="S38" s="762"/>
      <c r="T38" s="762"/>
      <c r="U38" s="762"/>
      <c r="V38" s="763"/>
      <c r="W38" s="17"/>
      <c r="X38" s="363" t="str">
        <f>Y38&amp;" "&amp;C32&amp;" "&amp;Z38</f>
        <v>Prestations pour  42 ans et un trimestre de cotisations</v>
      </c>
      <c r="Y38" s="378" t="s">
        <v>173</v>
      </c>
      <c r="Z38" s="379" t="s">
        <v>174</v>
      </c>
      <c r="AU38" s="380" t="s">
        <v>175</v>
      </c>
      <c r="AV38" s="381"/>
      <c r="AW38" s="381"/>
      <c r="AX38" s="382"/>
      <c r="AZ38" s="9"/>
      <c r="BB38" s="4"/>
      <c r="BC38" s="4"/>
      <c r="BD38" s="4"/>
      <c r="BT38" s="347"/>
      <c r="CG38" s="25"/>
      <c r="CQ38" s="371">
        <f>+CA95</f>
        <v>0</v>
      </c>
      <c r="CR38" s="99"/>
      <c r="CS38" s="371">
        <f>+CO63</f>
        <v>0</v>
      </c>
      <c r="CT38" s="373" t="s">
        <v>76</v>
      </c>
      <c r="CU38" s="371">
        <f>+CS38-CQ38</f>
        <v>0</v>
      </c>
    </row>
    <row r="39" spans="1:104" ht="20.399999999999999" customHeight="1" thickTop="1" thickBot="1">
      <c r="A39" s="351" t="s">
        <v>176</v>
      </c>
      <c r="B39" s="334"/>
      <c r="C39" s="335"/>
      <c r="D39" s="336"/>
      <c r="E39" s="287"/>
      <c r="F39" s="299"/>
      <c r="G39" s="5"/>
      <c r="H39" s="5"/>
      <c r="I39" s="265"/>
      <c r="M39" s="5"/>
      <c r="N39" s="5"/>
      <c r="O39" s="5"/>
      <c r="P39" s="5"/>
      <c r="Q39" s="5"/>
      <c r="R39" s="5"/>
      <c r="S39" s="5"/>
      <c r="T39" s="5"/>
      <c r="U39" s="5"/>
      <c r="V39" s="5"/>
      <c r="W39" s="17"/>
      <c r="X39" s="383" t="s">
        <v>177</v>
      </c>
      <c r="Y39" s="383">
        <v>1.1759999999999999</v>
      </c>
      <c r="AU39" s="384"/>
      <c r="AV39" s="385"/>
      <c r="AW39" s="385"/>
      <c r="AX39" s="386"/>
      <c r="AZ39" s="9"/>
      <c r="BB39" s="4"/>
      <c r="BC39" s="4"/>
      <c r="BD39" s="4"/>
      <c r="BO39" s="347"/>
      <c r="BP39" s="347"/>
      <c r="BQ39" s="347"/>
      <c r="BR39" s="347"/>
      <c r="BS39" s="347"/>
      <c r="BT39" s="347"/>
      <c r="CG39" s="25"/>
      <c r="CM39" s="272"/>
    </row>
    <row r="40" spans="1:104" ht="45" customHeight="1" thickTop="1" thickBot="1">
      <c r="A40" s="351" t="s">
        <v>178</v>
      </c>
      <c r="B40" s="334"/>
      <c r="C40" s="335"/>
      <c r="D40" s="336" t="s">
        <v>179</v>
      </c>
      <c r="E40" s="287" t="s">
        <v>180</v>
      </c>
      <c r="F40" s="299" t="s">
        <v>181</v>
      </c>
      <c r="G40" s="5"/>
      <c r="H40" s="5" t="s">
        <v>182</v>
      </c>
      <c r="I40" s="265"/>
      <c r="M40" s="387" t="s">
        <v>183</v>
      </c>
      <c r="N40" s="388"/>
      <c r="O40" s="389"/>
      <c r="P40" s="390"/>
      <c r="Q40" s="391" t="s">
        <v>184</v>
      </c>
      <c r="R40" s="392"/>
      <c r="S40" s="392"/>
      <c r="T40" s="392"/>
      <c r="U40" s="392"/>
      <c r="V40" s="393"/>
      <c r="W40" s="17"/>
      <c r="AH40" s="294" t="s">
        <v>102</v>
      </c>
      <c r="AI40" s="294" t="s">
        <v>103</v>
      </c>
      <c r="AJ40" s="294" t="s">
        <v>104</v>
      </c>
      <c r="AK40" s="294" t="s">
        <v>185</v>
      </c>
      <c r="AL40" s="394" t="s">
        <v>186</v>
      </c>
      <c r="AM40" s="395" t="s">
        <v>102</v>
      </c>
      <c r="AN40" s="395" t="s">
        <v>187</v>
      </c>
      <c r="AO40" s="395" t="s">
        <v>188</v>
      </c>
      <c r="AP40" s="395" t="s">
        <v>189</v>
      </c>
      <c r="AQ40" s="395" t="s">
        <v>186</v>
      </c>
      <c r="AU40" s="396" t="str">
        <f>AX40&amp;" "&amp;Y3&amp;" "&amp;AF44</f>
        <v>Augmentation de la cotisation annuelle au préjudice du cotisant Officier ministériel  :</v>
      </c>
      <c r="AV40" s="397"/>
      <c r="AW40" s="397"/>
      <c r="AX40" s="398" t="s">
        <v>190</v>
      </c>
      <c r="AZ40" s="9"/>
      <c r="BB40" s="4"/>
      <c r="BC40" s="4"/>
      <c r="BD40" s="4"/>
      <c r="BO40" s="347"/>
      <c r="BP40" s="347"/>
      <c r="BQ40" s="347"/>
      <c r="BR40" s="347"/>
      <c r="BS40" s="347"/>
      <c r="BT40" s="347"/>
      <c r="CG40" s="25"/>
    </row>
    <row r="41" spans="1:104" ht="44.4" customHeight="1" thickTop="1" thickBot="1">
      <c r="A41" s="351" t="s">
        <v>191</v>
      </c>
      <c r="B41" s="334"/>
      <c r="C41" s="335"/>
      <c r="D41" s="336"/>
      <c r="E41" s="287"/>
      <c r="F41" s="299"/>
      <c r="G41" s="5"/>
      <c r="H41" s="5"/>
      <c r="I41" s="265"/>
      <c r="M41" s="399" t="s">
        <v>192</v>
      </c>
      <c r="N41" s="400"/>
      <c r="O41" s="401">
        <f>+H21</f>
        <v>533.7514585764294</v>
      </c>
      <c r="P41" s="402"/>
      <c r="Q41" s="403" t="s">
        <v>193</v>
      </c>
      <c r="R41" s="404"/>
      <c r="S41" s="404"/>
      <c r="T41" s="404"/>
      <c r="U41" s="404"/>
      <c r="V41" s="405">
        <f>AK3</f>
        <v>192.59576289321637</v>
      </c>
      <c r="W41" s="17"/>
      <c r="X41" s="406"/>
      <c r="Y41" s="407" t="s">
        <v>343</v>
      </c>
      <c r="Z41" s="408"/>
      <c r="AC41" s="409" t="s">
        <v>194</v>
      </c>
      <c r="AD41" s="410"/>
      <c r="AE41" s="410"/>
      <c r="AF41" s="411"/>
      <c r="AH41" s="294" t="s">
        <v>116</v>
      </c>
      <c r="AI41" s="412" t="s">
        <v>195</v>
      </c>
      <c r="AJ41" s="413">
        <v>648</v>
      </c>
      <c r="AK41" s="414">
        <v>48</v>
      </c>
      <c r="AL41" s="415">
        <v>192</v>
      </c>
      <c r="AM41" s="395" t="s">
        <v>116</v>
      </c>
      <c r="AN41" s="416" t="s">
        <v>195</v>
      </c>
      <c r="AO41" s="417">
        <v>648</v>
      </c>
      <c r="AP41" s="418">
        <v>48</v>
      </c>
      <c r="AQ41" s="419">
        <v>194</v>
      </c>
      <c r="AU41" s="396" t="str">
        <f>AX41&amp;" "&amp;Y3&amp;" "&amp;AF44</f>
        <v>Diminution de la cotisation au bénéfice du cotisant  Officier ministériel  :</v>
      </c>
      <c r="AV41" s="397"/>
      <c r="AW41" s="397" t="s">
        <v>196</v>
      </c>
      <c r="AX41" s="398" t="s">
        <v>197</v>
      </c>
      <c r="AZ41" s="9"/>
      <c r="BB41" s="420"/>
      <c r="BC41" s="4"/>
      <c r="BD41" s="4"/>
      <c r="BO41" s="347"/>
      <c r="BP41" s="347"/>
      <c r="BQ41" s="347"/>
      <c r="BR41" s="347"/>
      <c r="BS41" s="347"/>
      <c r="BT41" s="347"/>
      <c r="CG41" s="25"/>
      <c r="CI41" s="421"/>
      <c r="CP41" s="5"/>
    </row>
    <row r="42" spans="1:104" ht="48" customHeight="1" thickTop="1" thickBot="1">
      <c r="A42" s="422" t="s">
        <v>107</v>
      </c>
      <c r="B42" s="334"/>
      <c r="C42" s="335"/>
      <c r="D42" s="336" t="s">
        <v>106</v>
      </c>
      <c r="E42" s="287" t="s">
        <v>198</v>
      </c>
      <c r="F42" s="299" t="s">
        <v>199</v>
      </c>
      <c r="G42" s="5"/>
      <c r="H42" s="5" t="s">
        <v>200</v>
      </c>
      <c r="I42" s="265"/>
      <c r="M42" s="399" t="s">
        <v>201</v>
      </c>
      <c r="N42" s="400"/>
      <c r="O42" s="765">
        <f>+O41*F28</f>
        <v>22550.999124854141</v>
      </c>
      <c r="P42" s="423"/>
      <c r="Q42" s="403" t="s">
        <v>201</v>
      </c>
      <c r="R42" s="404"/>
      <c r="S42" s="404"/>
      <c r="T42" s="404"/>
      <c r="U42" s="404"/>
      <c r="V42" s="753">
        <f>+V41*F28</f>
        <v>8137.1709822383918</v>
      </c>
      <c r="W42" s="17"/>
      <c r="X42" s="424" t="str">
        <f>+Y42&amp;" "&amp;Y41</f>
        <v>Valeur du point depuis le  1er Janvier 2020</v>
      </c>
      <c r="Y42" s="425" t="s">
        <v>202</v>
      </c>
      <c r="AC42" s="426" t="str">
        <f>AD42&amp;" "&amp;Y3&amp;" "&amp;AF44</f>
        <v>gain de pension pour l' Officier ministériel  :</v>
      </c>
      <c r="AD42" s="427" t="s">
        <v>203</v>
      </c>
      <c r="AE42" s="428"/>
      <c r="AF42" s="429"/>
      <c r="AH42" s="294" t="s">
        <v>130</v>
      </c>
      <c r="AI42" s="412" t="s">
        <v>204</v>
      </c>
      <c r="AJ42" s="413">
        <v>2430</v>
      </c>
      <c r="AK42" s="414">
        <v>180</v>
      </c>
      <c r="AL42" s="415">
        <v>719</v>
      </c>
      <c r="AM42" s="395" t="s">
        <v>130</v>
      </c>
      <c r="AN42" s="416" t="s">
        <v>204</v>
      </c>
      <c r="AO42" s="417">
        <v>2430</v>
      </c>
      <c r="AP42" s="418">
        <v>180</v>
      </c>
      <c r="AQ42" s="419">
        <v>729</v>
      </c>
      <c r="AU42" s="430" t="str">
        <f>IF(AU43&gt;0,AU40,IF(AU43&lt;0,AU41,IF(AU43=0,AW41," ")))</f>
        <v>Augmentation de la cotisation annuelle au préjudice du cotisant Officier ministériel  :</v>
      </c>
      <c r="AV42" s="385"/>
      <c r="AW42" s="385"/>
      <c r="AX42" s="386"/>
      <c r="AZ42" s="9"/>
      <c r="BB42" s="420"/>
      <c r="BC42" s="4"/>
      <c r="BO42" s="347"/>
      <c r="BP42" s="347"/>
      <c r="BQ42" s="347"/>
      <c r="BR42" s="347"/>
      <c r="BS42" s="347"/>
      <c r="BT42" s="347"/>
      <c r="CG42" s="25"/>
      <c r="CP42" s="5"/>
    </row>
    <row r="43" spans="1:104" ht="30.75" customHeight="1" thickTop="1" thickBot="1">
      <c r="A43" s="266"/>
      <c r="B43" s="334"/>
      <c r="C43" s="335"/>
      <c r="D43" s="336" t="s">
        <v>205</v>
      </c>
      <c r="E43" s="287" t="s">
        <v>206</v>
      </c>
      <c r="F43" s="299" t="s">
        <v>207</v>
      </c>
      <c r="G43" s="5"/>
      <c r="H43" s="5" t="s">
        <v>208</v>
      </c>
      <c r="I43" s="265"/>
      <c r="M43" s="399" t="str">
        <f>X42</f>
        <v>Valeur du point depuis le  1er Janvier 2020</v>
      </c>
      <c r="N43" s="240"/>
      <c r="O43" s="764">
        <f>+C21</f>
        <v>0.57079999999999997</v>
      </c>
      <c r="P43" s="431"/>
      <c r="Q43" s="757" t="s">
        <v>344</v>
      </c>
      <c r="R43" s="758"/>
      <c r="S43" s="758"/>
      <c r="T43" s="758"/>
      <c r="U43" s="758"/>
      <c r="V43" s="432">
        <f>+AK4</f>
        <v>2.86</v>
      </c>
      <c r="W43" s="17"/>
      <c r="AC43" s="433" t="str">
        <f>IF(AC44&lt;0,AD43,IF(AC44&gt;0,AC42," "))</f>
        <v xml:space="preserve"> </v>
      </c>
      <c r="AD43" s="427" t="str">
        <f>AD44&amp;" "&amp;Y3&amp;" "&amp;AF44</f>
        <v>Perte annuelle de pension au préjudice de l' Officier ministériel  :</v>
      </c>
      <c r="AE43" s="428"/>
      <c r="AF43" s="429"/>
      <c r="AH43" s="294" t="s">
        <v>141</v>
      </c>
      <c r="AI43" s="412" t="s">
        <v>209</v>
      </c>
      <c r="AJ43" s="413">
        <v>3824</v>
      </c>
      <c r="AK43" s="414">
        <v>284</v>
      </c>
      <c r="AL43" s="415">
        <v>1134</v>
      </c>
      <c r="AM43" s="395" t="s">
        <v>141</v>
      </c>
      <c r="AN43" s="416" t="s">
        <v>209</v>
      </c>
      <c r="AO43" s="417">
        <v>3834</v>
      </c>
      <c r="AP43" s="418">
        <v>284</v>
      </c>
      <c r="AQ43" s="419">
        <v>1150</v>
      </c>
      <c r="AU43" s="434">
        <f>F10-U36</f>
        <v>1829.3520000000008</v>
      </c>
      <c r="AV43" s="435">
        <f>F10</f>
        <v>15561.2448</v>
      </c>
      <c r="AW43" s="436">
        <f>U36</f>
        <v>13731.8928</v>
      </c>
      <c r="AX43" s="437"/>
      <c r="AZ43" s="9"/>
      <c r="BB43" s="420"/>
      <c r="BC43" s="4"/>
      <c r="BO43" s="347"/>
      <c r="BP43" s="347"/>
      <c r="BQ43" s="347"/>
      <c r="BR43" s="347"/>
      <c r="BS43" s="347"/>
      <c r="BT43" s="347"/>
      <c r="CG43" s="25"/>
      <c r="CK43" s="438"/>
      <c r="CM43" s="5"/>
      <c r="CN43" s="5"/>
      <c r="CO43" s="439"/>
      <c r="CP43" s="5"/>
      <c r="CQ43" s="5"/>
    </row>
    <row r="44" spans="1:104" ht="44.4" customHeight="1" thickTop="1" thickBot="1">
      <c r="A44" s="266"/>
      <c r="B44" s="334"/>
      <c r="C44" s="335"/>
      <c r="D44" s="336" t="s">
        <v>210</v>
      </c>
      <c r="E44" s="287" t="s">
        <v>211</v>
      </c>
      <c r="F44" s="299" t="s">
        <v>212</v>
      </c>
      <c r="G44" s="5"/>
      <c r="H44" s="5" t="s">
        <v>213</v>
      </c>
      <c r="I44" s="265"/>
      <c r="M44" s="440" t="str">
        <f>E13</f>
        <v>Pension obtenue pour  42 ans et un trimestre de cotisation</v>
      </c>
      <c r="N44" s="441"/>
      <c r="O44" s="442">
        <f>+O42*O43</f>
        <v>12872.110300466744</v>
      </c>
      <c r="P44" s="443"/>
      <c r="Q44" s="755" t="str">
        <f>M44</f>
        <v>Pension obtenue pour  42 ans et un trimestre de cotisation</v>
      </c>
      <c r="R44" s="756"/>
      <c r="S44" s="756"/>
      <c r="T44" s="756"/>
      <c r="U44" s="756"/>
      <c r="V44" s="754">
        <f>+V42*V43</f>
        <v>23272.309009201799</v>
      </c>
      <c r="W44" s="17"/>
      <c r="X44" s="17"/>
      <c r="Y44" s="17"/>
      <c r="Z44" s="17"/>
      <c r="AA44" s="17"/>
      <c r="AC44" s="444">
        <f>CA95-CO63</f>
        <v>0</v>
      </c>
      <c r="AD44" s="445" t="s">
        <v>214</v>
      </c>
      <c r="AE44" s="446"/>
      <c r="AF44" s="447" t="s">
        <v>215</v>
      </c>
      <c r="AH44" s="294" t="s">
        <v>149</v>
      </c>
      <c r="AI44" s="412" t="s">
        <v>216</v>
      </c>
      <c r="AJ44" s="413">
        <v>5994</v>
      </c>
      <c r="AK44" s="414">
        <v>444</v>
      </c>
      <c r="AL44" s="415">
        <v>1773</v>
      </c>
      <c r="AM44" s="395" t="s">
        <v>149</v>
      </c>
      <c r="AN44" s="416" t="s">
        <v>216</v>
      </c>
      <c r="AO44" s="417">
        <v>5994</v>
      </c>
      <c r="AP44" s="418">
        <v>444</v>
      </c>
      <c r="AQ44" s="419">
        <v>1798</v>
      </c>
      <c r="AU44" s="448" t="s">
        <v>217</v>
      </c>
      <c r="AV44" s="448" t="s">
        <v>218</v>
      </c>
      <c r="AW44" s="448" t="s">
        <v>219</v>
      </c>
      <c r="AX44" s="448" t="s">
        <v>166</v>
      </c>
      <c r="AZ44" s="9"/>
      <c r="BB44" s="420"/>
      <c r="BC44" s="4"/>
      <c r="BO44" s="347"/>
      <c r="BP44" s="347"/>
      <c r="BQ44" s="347"/>
      <c r="BR44" s="347"/>
      <c r="BS44" s="347"/>
      <c r="BT44" s="347"/>
      <c r="CG44" s="25"/>
      <c r="CM44" s="5"/>
      <c r="CN44" s="5"/>
      <c r="CO44" s="449"/>
      <c r="CP44" s="438"/>
      <c r="CQ44" s="5"/>
    </row>
    <row r="45" spans="1:104" ht="28.8" customHeight="1" thickTop="1" thickBot="1">
      <c r="A45" s="266"/>
      <c r="B45" s="334"/>
      <c r="C45" s="335"/>
      <c r="D45" s="336" t="s">
        <v>220</v>
      </c>
      <c r="E45" s="287" t="s">
        <v>221</v>
      </c>
      <c r="F45" s="299" t="s">
        <v>222</v>
      </c>
      <c r="G45" s="5"/>
      <c r="H45" s="5" t="s">
        <v>223</v>
      </c>
      <c r="I45" s="265"/>
      <c r="M45" s="5"/>
      <c r="N45" s="5"/>
      <c r="O45" s="5"/>
      <c r="P45" s="5"/>
      <c r="Q45" s="5"/>
      <c r="R45" s="5"/>
      <c r="S45" s="5"/>
      <c r="T45" s="5"/>
      <c r="U45" s="5"/>
      <c r="V45" s="5"/>
      <c r="W45" s="17"/>
      <c r="AH45" s="294" t="s">
        <v>117</v>
      </c>
      <c r="AI45" s="412" t="s">
        <v>224</v>
      </c>
      <c r="AJ45" s="413">
        <v>9558</v>
      </c>
      <c r="AK45" s="414">
        <v>708</v>
      </c>
      <c r="AL45" s="415">
        <v>2827</v>
      </c>
      <c r="AM45" s="395" t="s">
        <v>117</v>
      </c>
      <c r="AN45" s="416" t="s">
        <v>224</v>
      </c>
      <c r="AO45" s="417">
        <v>9558</v>
      </c>
      <c r="AP45" s="418">
        <v>708</v>
      </c>
      <c r="AQ45" s="419">
        <v>2867</v>
      </c>
      <c r="AU45" s="450">
        <f>+U36</f>
        <v>13731.8928</v>
      </c>
      <c r="AV45" s="450">
        <f>F10</f>
        <v>15561.2448</v>
      </c>
      <c r="AW45" s="451">
        <f>CO63</f>
        <v>0</v>
      </c>
      <c r="AX45" s="451">
        <f>+CA95</f>
        <v>0</v>
      </c>
      <c r="AZ45" s="9"/>
      <c r="BB45" s="420"/>
      <c r="BC45" s="4"/>
      <c r="BO45" s="347"/>
      <c r="BP45" s="347"/>
      <c r="BQ45" s="347"/>
      <c r="BR45" s="347"/>
      <c r="BS45" s="347"/>
      <c r="BT45" s="347"/>
      <c r="CG45" s="25"/>
      <c r="CM45" s="5"/>
      <c r="CN45" s="5"/>
      <c r="CO45" s="452"/>
      <c r="CP45" s="5"/>
      <c r="CQ45" s="5"/>
    </row>
    <row r="46" spans="1:104" ht="77.400000000000006" customHeight="1" thickTop="1" thickBot="1">
      <c r="A46" s="266"/>
      <c r="B46" s="334" t="str">
        <f>B32</f>
        <v>Année de naissance : 1964 - 1965 ou 1966</v>
      </c>
      <c r="C46" s="335"/>
      <c r="D46" s="336" t="s">
        <v>225</v>
      </c>
      <c r="E46" s="287" t="s">
        <v>226</v>
      </c>
      <c r="F46" s="299" t="s">
        <v>227</v>
      </c>
      <c r="G46" s="5"/>
      <c r="H46" s="5" t="s">
        <v>228</v>
      </c>
      <c r="I46" s="265"/>
      <c r="M46" s="453" t="str">
        <f>X46</f>
        <v>Pension totale obenue (base + complémentaire) à la   C.A.V.O.M pour  42 ans et un trimestre de cotisations :</v>
      </c>
      <c r="N46" s="454"/>
      <c r="O46" s="454"/>
      <c r="P46" s="454"/>
      <c r="Q46" s="454"/>
      <c r="R46" s="454"/>
      <c r="S46" s="454"/>
      <c r="T46" s="454"/>
      <c r="U46" s="454"/>
      <c r="V46" s="455">
        <f>+V44+O44</f>
        <v>36144.419309668541</v>
      </c>
      <c r="W46" s="17"/>
      <c r="X46" s="424" t="str">
        <f>Y46&amp;" "&amp;X3&amp;" "&amp;Z46&amp;" "&amp;E28&amp;" "&amp;AA46</f>
        <v>Pension totale obenue (base + complémentaire) à la   C.A.V.O.M pour  42 ans et un trimestre de cotisations :</v>
      </c>
      <c r="Y46" s="456" t="s">
        <v>229</v>
      </c>
      <c r="Z46" s="456" t="s">
        <v>230</v>
      </c>
      <c r="AA46" s="457" t="s">
        <v>231</v>
      </c>
      <c r="AH46" s="294" t="s">
        <v>131</v>
      </c>
      <c r="AI46" s="412" t="s">
        <v>232</v>
      </c>
      <c r="AJ46" s="413">
        <v>14580</v>
      </c>
      <c r="AK46" s="414">
        <v>1080</v>
      </c>
      <c r="AL46" s="415">
        <v>4312</v>
      </c>
      <c r="AM46" s="395" t="s">
        <v>131</v>
      </c>
      <c r="AN46" s="416" t="s">
        <v>232</v>
      </c>
      <c r="AO46" s="417">
        <v>14580</v>
      </c>
      <c r="AP46" s="418">
        <v>1080</v>
      </c>
      <c r="AQ46" s="419">
        <v>4374</v>
      </c>
      <c r="AU46" s="458" t="s">
        <v>233</v>
      </c>
      <c r="AV46" s="459" t="str">
        <f>AU46&amp;" "&amp;X3</f>
        <v>Taux de cotisation global  C.A.V.O.M</v>
      </c>
      <c r="AW46" s="460">
        <f>AU45/B4</f>
        <v>0.19072073333333334</v>
      </c>
      <c r="AX46" s="459" t="s">
        <v>234</v>
      </c>
      <c r="AZ46" s="9"/>
      <c r="BB46" s="420"/>
      <c r="BC46" s="4"/>
      <c r="BO46" s="347"/>
      <c r="BP46" s="347"/>
      <c r="BQ46" s="347"/>
      <c r="BR46" s="347"/>
      <c r="BS46" s="347"/>
      <c r="BT46" s="347"/>
      <c r="CG46" s="25"/>
      <c r="CM46" s="5"/>
      <c r="CN46" s="5"/>
      <c r="CO46" s="5"/>
      <c r="CP46" s="5"/>
      <c r="CQ46" s="5"/>
    </row>
    <row r="47" spans="1:104" ht="29.4" customHeight="1" thickTop="1" thickBot="1">
      <c r="A47" s="266"/>
      <c r="B47" s="334"/>
      <c r="C47" s="461"/>
      <c r="D47" s="334" t="s">
        <v>106</v>
      </c>
      <c r="E47" s="268"/>
      <c r="F47" s="299" t="s">
        <v>107</v>
      </c>
      <c r="G47" s="5"/>
      <c r="H47" s="5"/>
      <c r="I47" s="265"/>
      <c r="M47" s="5"/>
      <c r="N47" s="5"/>
      <c r="O47" s="5"/>
      <c r="P47" s="5"/>
      <c r="Q47" s="5"/>
      <c r="R47" s="5"/>
      <c r="S47" s="5"/>
      <c r="T47" s="5"/>
      <c r="U47" s="5"/>
      <c r="V47" s="5"/>
      <c r="W47" s="17"/>
      <c r="AH47" s="294" t="s">
        <v>118</v>
      </c>
      <c r="AI47" s="412" t="s">
        <v>235</v>
      </c>
      <c r="AJ47" s="413">
        <v>16200</v>
      </c>
      <c r="AK47" s="414">
        <v>1200</v>
      </c>
      <c r="AL47" s="415">
        <v>4792</v>
      </c>
      <c r="AM47" s="395" t="s">
        <v>118</v>
      </c>
      <c r="AN47" s="416" t="s">
        <v>235</v>
      </c>
      <c r="AO47" s="417">
        <v>16200</v>
      </c>
      <c r="AP47" s="418">
        <v>1200</v>
      </c>
      <c r="AQ47" s="419">
        <v>4860</v>
      </c>
      <c r="AU47" s="462" t="e">
        <f>BT64-#REF!</f>
        <v>#REF!</v>
      </c>
      <c r="AV47" s="463" t="e">
        <f>IF(AU47&lt;0%,AU48,IF(AU47&gt;0%,AV48," "))</f>
        <v>#REF!</v>
      </c>
      <c r="AW47" s="463"/>
      <c r="AX47" s="464">
        <f>AV45/B4</f>
        <v>0.2161284</v>
      </c>
      <c r="AZ47" s="9"/>
      <c r="BB47" s="420"/>
      <c r="BC47" s="4"/>
      <c r="BO47" s="347"/>
      <c r="BP47" s="347"/>
      <c r="BQ47" s="347"/>
      <c r="BR47" s="347"/>
      <c r="BS47" s="347"/>
      <c r="BT47" s="347"/>
      <c r="CG47" s="25"/>
      <c r="CM47" s="5"/>
      <c r="CN47" s="5"/>
      <c r="CO47" s="5"/>
      <c r="CP47" s="5"/>
      <c r="CQ47" s="5"/>
    </row>
    <row r="48" spans="1:104" ht="36.6" customHeight="1" thickTop="1">
      <c r="A48" s="266"/>
      <c r="B48" s="5"/>
      <c r="C48" s="272"/>
      <c r="D48" s="272"/>
      <c r="E48" s="272"/>
      <c r="F48" s="272"/>
      <c r="G48" s="272"/>
      <c r="H48" s="272"/>
      <c r="I48" s="265"/>
      <c r="M48" s="465" t="s">
        <v>236</v>
      </c>
      <c r="N48" s="466"/>
      <c r="O48" s="466"/>
      <c r="P48" s="466"/>
      <c r="Q48" s="466"/>
      <c r="R48" s="466"/>
      <c r="S48" s="466"/>
      <c r="T48" s="466"/>
      <c r="U48" s="466"/>
      <c r="V48" s="467"/>
      <c r="W48" s="17"/>
      <c r="X48" s="17"/>
      <c r="Y48" s="17"/>
      <c r="Z48" s="17"/>
      <c r="AA48" s="17"/>
      <c r="AH48" s="294" t="s">
        <v>132</v>
      </c>
      <c r="AI48" s="412" t="s">
        <v>237</v>
      </c>
      <c r="AJ48" s="413">
        <v>20250</v>
      </c>
      <c r="AK48" s="414">
        <v>1500</v>
      </c>
      <c r="AL48" s="415">
        <v>5990</v>
      </c>
      <c r="AM48" s="395" t="s">
        <v>132</v>
      </c>
      <c r="AN48" s="416" t="s">
        <v>237</v>
      </c>
      <c r="AO48" s="417">
        <v>20250</v>
      </c>
      <c r="AP48" s="418">
        <v>1500</v>
      </c>
      <c r="AQ48" s="419">
        <v>6075</v>
      </c>
      <c r="AU48" s="463" t="s">
        <v>238</v>
      </c>
      <c r="AV48" s="463" t="s">
        <v>239</v>
      </c>
      <c r="AW48" s="463"/>
      <c r="AZ48" s="9"/>
      <c r="BB48" s="420"/>
      <c r="BC48" s="4"/>
      <c r="BO48" s="347"/>
      <c r="BP48" s="347"/>
      <c r="BQ48" s="347"/>
      <c r="BR48" s="347"/>
      <c r="BS48" s="347"/>
      <c r="BT48" s="347"/>
      <c r="CG48" s="25"/>
    </row>
    <row r="49" spans="1:88" ht="41.4" customHeight="1" thickBot="1">
      <c r="A49" s="468"/>
      <c r="B49" s="469"/>
      <c r="C49" s="470"/>
      <c r="D49" s="470"/>
      <c r="E49" s="470"/>
      <c r="F49" s="470"/>
      <c r="G49" s="470"/>
      <c r="H49" s="470"/>
      <c r="I49" s="471"/>
      <c r="M49" s="472" t="s">
        <v>240</v>
      </c>
      <c r="N49" s="473"/>
      <c r="O49" s="473"/>
      <c r="P49" s="473"/>
      <c r="Q49" s="473"/>
      <c r="R49" s="474">
        <f>+V10</f>
        <v>72000</v>
      </c>
      <c r="S49" s="475" t="s">
        <v>241</v>
      </c>
      <c r="T49" s="476">
        <f>B8</f>
        <v>0.25309999999999999</v>
      </c>
      <c r="U49" s="477" t="s">
        <v>76</v>
      </c>
      <c r="V49" s="478">
        <f>B10</f>
        <v>10411.5216</v>
      </c>
      <c r="W49" s="17"/>
      <c r="X49" s="17"/>
      <c r="AM49" s="479" t="s">
        <v>242</v>
      </c>
      <c r="AN49" s="480"/>
      <c r="AO49" s="480"/>
      <c r="AP49" s="480"/>
      <c r="AQ49" s="481"/>
      <c r="AZ49" s="9"/>
      <c r="BB49" s="420"/>
      <c r="BC49" s="4"/>
      <c r="BO49" s="347"/>
      <c r="BP49" s="347"/>
      <c r="BQ49" s="347"/>
      <c r="BR49" s="347"/>
      <c r="BS49" s="347"/>
      <c r="BT49" s="347"/>
      <c r="CG49" s="25"/>
    </row>
    <row r="50" spans="1:88" ht="41.25" customHeight="1" thickTop="1" thickBot="1">
      <c r="M50" s="482" t="str">
        <f>X50</f>
        <v>cotisation plafonnée ENTRE 2 ET 3 P.A.S.S.au taux de  10,13% :</v>
      </c>
      <c r="N50" s="483"/>
      <c r="O50" s="483"/>
      <c r="P50" s="483"/>
      <c r="Q50" s="483"/>
      <c r="R50" s="474">
        <f>F4</f>
        <v>82272</v>
      </c>
      <c r="S50" s="474" t="str">
        <f>IF(B4&lt;=B6," ",IF(B4&gt;B6,"X"," "))</f>
        <v>X</v>
      </c>
      <c r="T50" s="484" t="str">
        <f>IF(B4&lt;=B6," ",IF(B4&gt;B6,"10,13%"," "))</f>
        <v>10,13%</v>
      </c>
      <c r="U50" s="477" t="str">
        <f>IF(B4&lt;=B6," ",IF(B4&gt;B6,"="," "))</f>
        <v>=</v>
      </c>
      <c r="V50" s="485">
        <f>IF(V10&lt;=O18,0,IF(V10&gt;O18,C10,0))</f>
        <v>3126.5232000000001</v>
      </c>
      <c r="W50" s="17"/>
      <c r="X50" s="486" t="str">
        <f>IF(B4&lt;=B6,X51,IF(B4&gt;B6,AH63," "))</f>
        <v>cotisation plafonnée ENTRE 2 ET 3 P.A.S.S.au taux de  10,13% :</v>
      </c>
      <c r="Y50" s="487"/>
      <c r="AI50" s="4">
        <v>132780</v>
      </c>
      <c r="AJ50" s="488">
        <f>+AI50/O18</f>
        <v>3.2278296382730454</v>
      </c>
      <c r="AZ50" s="9"/>
      <c r="BB50" s="420"/>
      <c r="BC50" s="4"/>
      <c r="BO50" s="347"/>
      <c r="BP50" s="347"/>
      <c r="BQ50" s="347"/>
      <c r="BR50" s="347"/>
      <c r="BS50" s="347"/>
      <c r="BT50" s="347"/>
      <c r="CG50" s="25"/>
      <c r="CJ50" s="489"/>
    </row>
    <row r="51" spans="1:88" ht="27.6" customHeight="1" thickTop="1" thickBot="1">
      <c r="M51" s="472" t="s">
        <v>243</v>
      </c>
      <c r="N51" s="473"/>
      <c r="O51" s="473"/>
      <c r="P51" s="473"/>
      <c r="Q51" s="473"/>
      <c r="R51" s="474">
        <f>V49</f>
        <v>10411.5216</v>
      </c>
      <c r="S51" s="474" t="s">
        <v>244</v>
      </c>
      <c r="T51" s="484">
        <f>+V50</f>
        <v>3126.5232000000001</v>
      </c>
      <c r="U51" s="477" t="s">
        <v>76</v>
      </c>
      <c r="V51" s="485">
        <f>R51+T51</f>
        <v>13538.0448</v>
      </c>
      <c r="W51" s="17"/>
      <c r="X51" s="490" t="s">
        <v>245</v>
      </c>
      <c r="Y51" s="196"/>
      <c r="AU51" s="491" t="s">
        <v>246</v>
      </c>
      <c r="AV51" s="492"/>
      <c r="AW51" s="493"/>
      <c r="AZ51" s="9"/>
      <c r="BB51" s="420"/>
      <c r="BC51" s="4"/>
      <c r="BO51" s="347"/>
      <c r="BP51" s="347"/>
      <c r="BQ51" s="347"/>
      <c r="BR51" s="347"/>
      <c r="BS51" s="347"/>
      <c r="BT51" s="347"/>
      <c r="CG51" s="25"/>
    </row>
    <row r="52" spans="1:88" ht="25.2" customHeight="1" thickTop="1" thickBot="1">
      <c r="M52" s="494" t="s">
        <v>247</v>
      </c>
      <c r="N52" s="495"/>
      <c r="O52" s="495"/>
      <c r="P52" s="495"/>
      <c r="Q52" s="495"/>
      <c r="R52" s="496">
        <f>V10</f>
        <v>72000</v>
      </c>
      <c r="S52" s="496" t="s">
        <v>75</v>
      </c>
      <c r="T52" s="497">
        <f>D8</f>
        <v>2.81E-2</v>
      </c>
      <c r="U52" s="498" t="s">
        <v>76</v>
      </c>
      <c r="V52" s="499">
        <f>D10</f>
        <v>2023.2</v>
      </c>
      <c r="W52" s="17"/>
      <c r="X52" s="17"/>
      <c r="AU52" s="500" t="str">
        <f>AU53&amp;" "&amp;X3</f>
        <v>Pension obtenue pour un €uro cotisé à la  C.A.V.O.M</v>
      </c>
      <c r="AV52" s="501">
        <f>CO63/U36</f>
        <v>0</v>
      </c>
      <c r="AW52" s="502"/>
      <c r="AZ52" s="9"/>
      <c r="BB52" s="420"/>
      <c r="BC52" s="4"/>
      <c r="BO52" s="347"/>
      <c r="BP52" s="347"/>
      <c r="BQ52" s="347"/>
      <c r="BR52" s="347"/>
      <c r="BS52" s="347"/>
      <c r="BT52" s="347"/>
      <c r="CG52" s="25"/>
    </row>
    <row r="53" spans="1:88" ht="35.25" customHeight="1" thickTop="1" thickBot="1">
      <c r="M53" s="503" t="s">
        <v>248</v>
      </c>
      <c r="N53" s="504"/>
      <c r="O53" s="504"/>
      <c r="P53" s="504"/>
      <c r="Q53" s="504"/>
      <c r="R53" s="504"/>
      <c r="S53" s="504"/>
      <c r="T53" s="504"/>
      <c r="U53" s="505">
        <f>V51+V52</f>
        <v>15561.2448</v>
      </c>
      <c r="V53" s="506"/>
      <c r="W53" s="17"/>
      <c r="X53" s="17"/>
      <c r="AU53" s="507" t="s">
        <v>249</v>
      </c>
      <c r="AV53" s="508"/>
      <c r="AW53" s="502"/>
      <c r="AZ53" s="9"/>
      <c r="BB53" s="420"/>
      <c r="BC53" s="4"/>
      <c r="BO53" s="347"/>
      <c r="BP53" s="347"/>
      <c r="BQ53" s="347"/>
      <c r="BR53" s="347"/>
      <c r="BS53" s="347"/>
      <c r="BT53" s="347"/>
      <c r="CG53" s="25"/>
    </row>
    <row r="54" spans="1:88" ht="11.4" customHeight="1" thickTop="1" thickBot="1">
      <c r="A54" s="4">
        <v>1</v>
      </c>
      <c r="B54" s="4">
        <v>2</v>
      </c>
      <c r="C54" s="4">
        <v>3</v>
      </c>
      <c r="D54" s="4">
        <v>4</v>
      </c>
      <c r="E54" s="4">
        <v>5</v>
      </c>
      <c r="F54" s="4">
        <v>6</v>
      </c>
      <c r="G54" s="4">
        <v>7</v>
      </c>
      <c r="H54" s="4">
        <v>8</v>
      </c>
      <c r="I54" s="4">
        <v>9</v>
      </c>
      <c r="M54" s="5"/>
      <c r="N54" s="5"/>
      <c r="O54" s="5"/>
      <c r="P54" s="5"/>
      <c r="Q54" s="5"/>
      <c r="R54" s="5"/>
      <c r="S54" s="5"/>
      <c r="T54" s="5"/>
      <c r="U54" s="5"/>
      <c r="V54" s="5"/>
      <c r="W54" s="17"/>
      <c r="X54" s="17"/>
      <c r="AU54" s="509" t="s">
        <v>250</v>
      </c>
      <c r="AV54" s="501" t="e">
        <f>CA95/#REF!</f>
        <v>#REF!</v>
      </c>
      <c r="AW54" s="502"/>
      <c r="AZ54" s="9"/>
      <c r="BB54" s="420"/>
      <c r="BC54" s="4"/>
      <c r="BO54" s="347"/>
      <c r="BP54" s="347"/>
      <c r="BQ54" s="347"/>
      <c r="BR54" s="347"/>
      <c r="BS54" s="347"/>
      <c r="BT54" s="347"/>
      <c r="CG54" s="25"/>
    </row>
    <row r="55" spans="1:88" ht="33" customHeight="1" thickTop="1" thickBot="1">
      <c r="M55" s="510" t="s">
        <v>251</v>
      </c>
      <c r="N55" s="511"/>
      <c r="O55" s="511"/>
      <c r="P55" s="511"/>
      <c r="Q55" s="511"/>
      <c r="R55" s="512">
        <f>+V51</f>
        <v>13538.0448</v>
      </c>
      <c r="S55" s="513" t="s">
        <v>252</v>
      </c>
      <c r="T55" s="514">
        <v>10</v>
      </c>
      <c r="U55" s="515" t="s">
        <v>76</v>
      </c>
      <c r="V55" s="516">
        <f>+R55/T55</f>
        <v>1353.80448</v>
      </c>
      <c r="AB55" s="517"/>
      <c r="AU55" s="518"/>
      <c r="AW55" s="502"/>
      <c r="AZ55" s="9"/>
      <c r="BB55" s="420"/>
      <c r="BC55" s="4"/>
      <c r="BO55" s="347"/>
      <c r="BP55" s="347"/>
      <c r="BQ55" s="347"/>
      <c r="BR55" s="347"/>
      <c r="BS55" s="347"/>
      <c r="BT55" s="347"/>
      <c r="CG55" s="25"/>
    </row>
    <row r="56" spans="1:88" ht="24" customHeight="1" thickTop="1" thickBot="1">
      <c r="M56" s="494" t="s">
        <v>253</v>
      </c>
      <c r="N56" s="495"/>
      <c r="O56" s="495"/>
      <c r="P56" s="495"/>
      <c r="Q56" s="495"/>
      <c r="R56" s="519">
        <f>+V55</f>
        <v>1353.80448</v>
      </c>
      <c r="S56" s="498" t="s">
        <v>75</v>
      </c>
      <c r="T56" s="520">
        <f>F28</f>
        <v>42.25</v>
      </c>
      <c r="U56" s="498" t="s">
        <v>76</v>
      </c>
      <c r="V56" s="521">
        <f>+R56*T56</f>
        <v>57198.239280000002</v>
      </c>
      <c r="AU56" s="522" t="s">
        <v>254</v>
      </c>
      <c r="AV56" s="523" t="e">
        <f>IF(AV52&gt;AV54,AU57,IF(AV52&lt;AV54,AU58," "))</f>
        <v>#REF!</v>
      </c>
      <c r="AW56" s="524" t="e">
        <f>IF(AV56=AU57,(AV52-AV54)/AV52,IF(AU58=AV56,AW57," "))</f>
        <v>#REF!</v>
      </c>
      <c r="AZ56" s="9"/>
      <c r="BB56" s="420"/>
      <c r="BC56" s="4"/>
      <c r="BO56" s="347"/>
      <c r="BP56" s="347"/>
      <c r="BQ56" s="347"/>
      <c r="BR56" s="347"/>
      <c r="BS56" s="347"/>
      <c r="BT56" s="347"/>
      <c r="CG56" s="25"/>
    </row>
    <row r="57" spans="1:88" ht="10.95" customHeight="1" thickTop="1" thickBot="1">
      <c r="M57" s="5"/>
      <c r="N57" s="5"/>
      <c r="O57" s="5"/>
      <c r="P57" s="5"/>
      <c r="Q57" s="5"/>
      <c r="R57" s="5"/>
      <c r="S57" s="5"/>
      <c r="T57" s="5"/>
      <c r="U57" s="5"/>
      <c r="V57" s="5"/>
      <c r="W57" s="17"/>
      <c r="X57" s="17"/>
      <c r="AK57" s="525"/>
      <c r="AL57" s="143"/>
      <c r="AU57" s="522" t="str">
        <f>+AU56&amp;" "&amp;X3&amp;" "&amp;AV58</f>
        <v>POUR 1 euro cotisé, la pension au Régime Universel sera inférieure par rapport à celle servie par la  C.A.V.O.M de :</v>
      </c>
      <c r="AW57" s="526" t="e">
        <f>IF(AV54&gt;AV52,(AV54-AV52)/AV54," ")</f>
        <v>#REF!</v>
      </c>
      <c r="AZ57" s="9"/>
      <c r="BO57" s="347"/>
      <c r="BP57" s="347"/>
      <c r="BQ57" s="347"/>
      <c r="BR57" s="347"/>
      <c r="BS57" s="347"/>
      <c r="BT57" s="347"/>
      <c r="CG57" s="25"/>
    </row>
    <row r="58" spans="1:88" ht="52.5" customHeight="1" thickTop="1" thickBot="1">
      <c r="B58" s="17"/>
      <c r="M58" s="766" t="s">
        <v>255</v>
      </c>
      <c r="N58" s="767"/>
      <c r="O58" s="767"/>
      <c r="P58" s="767"/>
      <c r="Q58" s="767"/>
      <c r="R58" s="527">
        <f>+V56</f>
        <v>57198.239280000002</v>
      </c>
      <c r="S58" s="528" t="s">
        <v>75</v>
      </c>
      <c r="T58" s="529">
        <v>0.55000000000000004</v>
      </c>
      <c r="U58" s="528" t="s">
        <v>76</v>
      </c>
      <c r="V58" s="530">
        <f>+R58*T58</f>
        <v>31459.031604000003</v>
      </c>
      <c r="W58" s="17"/>
      <c r="X58" s="17"/>
      <c r="AD58" s="347"/>
      <c r="AE58" s="347"/>
      <c r="AH58" s="531"/>
      <c r="AI58" s="532"/>
      <c r="AJ58" s="533" t="s">
        <v>256</v>
      </c>
      <c r="AK58" s="534"/>
      <c r="AL58" s="143"/>
      <c r="AU58" s="535" t="s">
        <v>257</v>
      </c>
      <c r="AV58" s="536" t="s">
        <v>258</v>
      </c>
      <c r="AW58" s="537" t="str">
        <f>AU58&amp;" "&amp;X3&amp;" "&amp;AV58</f>
        <v>POUR 1 euro cotisé, la pension obtenue au régime Universel, serait supérieure à celle obtenue à la  C.A.V.O.M de :</v>
      </c>
      <c r="BO58" s="347"/>
      <c r="BP58" s="347"/>
      <c r="BQ58" s="347"/>
      <c r="BR58" s="347"/>
      <c r="BS58" s="347"/>
      <c r="BT58" s="347"/>
      <c r="CG58" s="25"/>
    </row>
    <row r="59" spans="1:88" ht="63" customHeight="1" thickTop="1" thickBot="1">
      <c r="M59" s="5"/>
      <c r="N59" s="5"/>
      <c r="O59" s="5"/>
      <c r="P59" s="5"/>
      <c r="Q59" s="5"/>
      <c r="R59" s="5"/>
      <c r="S59" s="5"/>
      <c r="T59" s="5"/>
      <c r="U59" s="5"/>
      <c r="V59" s="5"/>
      <c r="W59" s="17"/>
      <c r="X59" s="17"/>
      <c r="AD59" s="347"/>
      <c r="AE59" s="347"/>
      <c r="AK59" s="538"/>
      <c r="AU59" s="5"/>
      <c r="AV59" s="539"/>
      <c r="AW59" s="539"/>
      <c r="BO59" s="347"/>
      <c r="BP59" s="347"/>
      <c r="BQ59" s="347"/>
      <c r="BR59" s="347"/>
      <c r="BS59" s="347"/>
      <c r="BT59" s="347"/>
      <c r="CG59" s="25"/>
    </row>
    <row r="60" spans="1:88" ht="63" customHeight="1" thickTop="1" thickBot="1">
      <c r="M60" s="540" t="str">
        <f>X61</f>
        <v>Comparaisons Régime  C.A.V.O.M et Régime Universel pour un même revenu de</v>
      </c>
      <c r="N60" s="541"/>
      <c r="O60" s="541"/>
      <c r="P60" s="541"/>
      <c r="Q60" s="541"/>
      <c r="R60" s="541"/>
      <c r="S60" s="541"/>
      <c r="T60" s="541"/>
      <c r="U60" s="541"/>
      <c r="V60" s="542">
        <f>+V10</f>
        <v>72000</v>
      </c>
      <c r="W60" s="17"/>
      <c r="X60" s="543" t="s">
        <v>259</v>
      </c>
      <c r="Y60" s="544" t="s">
        <v>260</v>
      </c>
      <c r="AD60" s="347"/>
      <c r="AE60" s="347"/>
      <c r="AH60" s="545"/>
      <c r="AI60" s="546"/>
      <c r="AJ60" s="547"/>
      <c r="AU60" s="5"/>
      <c r="BO60" s="347"/>
      <c r="BP60" s="347"/>
      <c r="BQ60" s="347"/>
      <c r="BR60" s="347"/>
      <c r="BS60" s="347"/>
      <c r="BT60" s="347"/>
      <c r="CG60" s="25"/>
    </row>
    <row r="61" spans="1:88" ht="22.2" customHeight="1" thickTop="1" thickBot="1">
      <c r="M61" s="548"/>
      <c r="N61" s="548"/>
      <c r="O61" s="548"/>
      <c r="P61" s="548"/>
      <c r="Q61" s="548"/>
      <c r="R61" s="548"/>
      <c r="S61" s="548"/>
      <c r="T61" s="548"/>
      <c r="U61" s="548"/>
      <c r="V61" s="549"/>
      <c r="W61" s="17"/>
      <c r="X61" s="550" t="str">
        <f>X60&amp;" "&amp;X3&amp;" "&amp;Y60</f>
        <v>Comparaisons Régime  C.A.V.O.M et Régime Universel pour un même revenu de</v>
      </c>
      <c r="Y61" s="551"/>
      <c r="AD61" s="347"/>
      <c r="AE61" s="347"/>
      <c r="AH61" s="552"/>
      <c r="AI61" s="552"/>
      <c r="AJ61" s="553"/>
      <c r="AU61" s="5"/>
      <c r="BO61" s="347"/>
      <c r="BP61" s="347"/>
      <c r="BQ61" s="347"/>
      <c r="BR61" s="347"/>
      <c r="BS61" s="347"/>
      <c r="BT61" s="347"/>
      <c r="CG61" s="25"/>
    </row>
    <row r="62" spans="1:88" ht="63" customHeight="1" thickTop="1" thickBot="1">
      <c r="M62" s="768" t="str">
        <f>+D27</f>
        <v>Durée de cotisations tous régimes éxigée  169 TRIMESTRES soit : 42 ans et un trimestre</v>
      </c>
      <c r="N62" s="769"/>
      <c r="O62" s="769"/>
      <c r="P62" s="769"/>
      <c r="Q62" s="769"/>
      <c r="R62" s="769"/>
      <c r="S62" s="769"/>
      <c r="T62" s="769"/>
      <c r="U62" s="769"/>
      <c r="V62" s="554">
        <f>+V21</f>
        <v>0</v>
      </c>
      <c r="W62" s="17"/>
      <c r="X62" s="17"/>
      <c r="Y62" s="551"/>
      <c r="AD62" s="347"/>
      <c r="AE62" s="347"/>
      <c r="AH62" s="552"/>
      <c r="AI62" s="552"/>
      <c r="AJ62" s="553"/>
      <c r="AU62" s="5"/>
      <c r="BO62" s="347"/>
      <c r="BP62" s="347"/>
      <c r="BQ62" s="347"/>
      <c r="BR62" s="347"/>
      <c r="BS62" s="347"/>
      <c r="BT62" s="347"/>
      <c r="CG62" s="25"/>
    </row>
    <row r="63" spans="1:88" ht="39" customHeight="1" thickTop="1">
      <c r="M63" s="555" t="str">
        <f>+X3</f>
        <v>C.A.V.O.M</v>
      </c>
      <c r="N63" s="556"/>
      <c r="O63" s="557"/>
      <c r="Q63" s="558" t="s">
        <v>261</v>
      </c>
      <c r="R63" s="559"/>
      <c r="S63" s="559"/>
      <c r="T63" s="559"/>
      <c r="U63" s="559"/>
      <c r="V63" s="560"/>
      <c r="W63" s="17"/>
      <c r="X63" s="17"/>
      <c r="AH63" s="561" t="s">
        <v>262</v>
      </c>
      <c r="AI63" s="562">
        <f>(C6-B6)*C8</f>
        <v>8334.1535999999996</v>
      </c>
      <c r="AJ63" s="517">
        <f>+C10</f>
        <v>3126.5232000000001</v>
      </c>
      <c r="AU63" s="5"/>
      <c r="BO63" s="347"/>
      <c r="BP63" s="347"/>
      <c r="BQ63" s="347"/>
      <c r="BR63" s="347"/>
      <c r="BS63" s="347"/>
      <c r="BT63" s="347"/>
      <c r="CG63" s="25"/>
    </row>
    <row r="64" spans="1:88" ht="63" customHeight="1">
      <c r="M64" s="563" t="s">
        <v>263</v>
      </c>
      <c r="N64" s="564"/>
      <c r="O64" s="565">
        <f>+U36</f>
        <v>13731.8928</v>
      </c>
      <c r="Q64" s="566" t="s">
        <v>264</v>
      </c>
      <c r="R64" s="567"/>
      <c r="S64" s="567"/>
      <c r="T64" s="567"/>
      <c r="U64" s="567"/>
      <c r="V64" s="759">
        <f>F10</f>
        <v>15561.2448</v>
      </c>
      <c r="W64" s="17"/>
      <c r="X64" s="17"/>
      <c r="AU64" s="5"/>
      <c r="BO64" s="347"/>
      <c r="BP64" s="347"/>
      <c r="BQ64" s="347"/>
      <c r="BR64" s="347"/>
      <c r="BS64" s="347"/>
      <c r="BT64" s="347"/>
      <c r="CG64" s="25"/>
    </row>
    <row r="65" spans="2:5472" ht="63" customHeight="1" thickBot="1">
      <c r="B65" s="272"/>
      <c r="C65" s="272"/>
      <c r="D65" s="272"/>
      <c r="E65" s="272"/>
      <c r="F65" s="272"/>
      <c r="G65" s="272"/>
      <c r="M65" s="568" t="s">
        <v>265</v>
      </c>
      <c r="N65" s="569"/>
      <c r="O65" s="570">
        <f>+O64/B4</f>
        <v>0.19072073333333334</v>
      </c>
      <c r="Q65" s="566" t="s">
        <v>233</v>
      </c>
      <c r="R65" s="567"/>
      <c r="S65" s="567"/>
      <c r="T65" s="567"/>
      <c r="U65" s="567"/>
      <c r="V65" s="571">
        <f>+F8</f>
        <v>0.2161284</v>
      </c>
      <c r="W65" s="572"/>
      <c r="X65" s="17"/>
      <c r="AL65" s="26" t="s">
        <v>266</v>
      </c>
      <c r="AU65" s="5"/>
      <c r="BO65" s="573"/>
      <c r="BP65" s="573"/>
      <c r="BQ65" s="573"/>
      <c r="BR65" s="347"/>
      <c r="BS65" s="347"/>
      <c r="BT65" s="347"/>
      <c r="CG65" s="25"/>
    </row>
    <row r="66" spans="2:5472" ht="40.200000000000003" customHeight="1" thickTop="1" thickBot="1">
      <c r="M66" s="574" t="s">
        <v>267</v>
      </c>
      <c r="N66" s="575"/>
      <c r="O66" s="576">
        <f>+V46</f>
        <v>36144.419309668541</v>
      </c>
      <c r="Q66" s="566" t="s">
        <v>268</v>
      </c>
      <c r="R66" s="567"/>
      <c r="S66" s="567"/>
      <c r="T66" s="567"/>
      <c r="U66" s="567"/>
      <c r="V66" s="577">
        <f>+V58</f>
        <v>31459.031604000003</v>
      </c>
      <c r="W66" s="17"/>
      <c r="X66" s="17"/>
      <c r="Z66" s="572"/>
      <c r="AU66" s="5"/>
      <c r="BO66" s="578" t="e">
        <f>AV47</f>
        <v>#REF!</v>
      </c>
      <c r="BP66" s="579"/>
      <c r="BQ66" s="579"/>
      <c r="BR66" s="579"/>
      <c r="BS66" s="580"/>
      <c r="CG66" s="25"/>
      <c r="CX66" s="581"/>
      <c r="CY66" s="581"/>
      <c r="CZ66" s="581"/>
    </row>
    <row r="67" spans="2:5472" ht="40.200000000000003" customHeight="1" thickTop="1" thickBot="1">
      <c r="M67" s="582" t="s">
        <v>269</v>
      </c>
      <c r="N67" s="583"/>
      <c r="O67" s="584">
        <f>O66/O64</f>
        <v>2.6321512872332167</v>
      </c>
      <c r="Q67" s="585" t="s">
        <v>269</v>
      </c>
      <c r="R67" s="586"/>
      <c r="S67" s="586"/>
      <c r="T67" s="586"/>
      <c r="U67" s="586"/>
      <c r="V67" s="587">
        <f>V66/V64</f>
        <v>2.0216269333414769</v>
      </c>
      <c r="W67" s="17"/>
      <c r="AU67" s="5"/>
      <c r="BG67" s="11"/>
      <c r="BH67" s="9"/>
      <c r="BI67" s="4"/>
      <c r="BM67" s="588" t="str">
        <f>AU56</f>
        <v xml:space="preserve">POUR 1 euro cotisé, la pension au Régime Universel sera inférieure par rapport à celle servie par la </v>
      </c>
      <c r="BN67" s="589"/>
      <c r="BO67" s="589"/>
      <c r="BP67" s="589"/>
      <c r="BQ67" s="590"/>
      <c r="BR67" s="591" t="s">
        <v>270</v>
      </c>
      <c r="BS67" s="5"/>
      <c r="BU67" s="592"/>
      <c r="CG67" s="25"/>
      <c r="CX67" s="581"/>
      <c r="CY67" s="581"/>
      <c r="CZ67" s="581"/>
    </row>
    <row r="68" spans="2:5472" ht="40.200000000000003" customHeight="1" thickTop="1" thickBot="1">
      <c r="B68" s="593" t="s">
        <v>271</v>
      </c>
      <c r="C68" s="594">
        <f>+CS67</f>
        <v>0</v>
      </c>
      <c r="D68" s="594">
        <f>+V46</f>
        <v>36144.419309668541</v>
      </c>
      <c r="E68" s="595"/>
      <c r="F68" s="145"/>
      <c r="G68" s="145"/>
      <c r="H68" s="487"/>
      <c r="M68" s="596" t="s">
        <v>272</v>
      </c>
      <c r="N68" s="597"/>
      <c r="O68" s="570">
        <f>O66/V10</f>
        <v>0.50200582374539637</v>
      </c>
      <c r="Q68" s="598" t="s">
        <v>272</v>
      </c>
      <c r="R68" s="599"/>
      <c r="S68" s="599"/>
      <c r="T68" s="599"/>
      <c r="U68" s="599"/>
      <c r="V68" s="600">
        <f>V66/V10</f>
        <v>0.43693099450000006</v>
      </c>
      <c r="W68" s="17"/>
      <c r="AU68" s="5"/>
      <c r="BG68" s="11"/>
      <c r="BH68" s="9"/>
      <c r="BI68" s="4"/>
      <c r="BR68" s="601" t="s">
        <v>273</v>
      </c>
      <c r="BS68" s="5"/>
      <c r="BU68" s="592"/>
      <c r="CG68" s="25"/>
      <c r="CX68" s="602"/>
      <c r="CY68" s="602"/>
      <c r="CZ68" s="602"/>
      <c r="HBI68" s="46">
        <f>O67-V67</f>
        <v>0.61052435389173976</v>
      </c>
      <c r="HBJ68" s="603">
        <f>HBI68/O67</f>
        <v>0.23194880813005694</v>
      </c>
    </row>
    <row r="69" spans="2:5472" ht="58.8" customHeight="1" thickTop="1" thickBot="1">
      <c r="B69" s="604" t="str">
        <f>IF(C69&lt;0,E69,IF(C69&gt;0,D69," "))</f>
        <v>Perte annuelle de pension au préjudice de l' Officier ministériel</v>
      </c>
      <c r="C69" s="605">
        <f>V66-O66</f>
        <v>-4685.3877056685378</v>
      </c>
      <c r="D69" s="606" t="str">
        <f>+G69&amp;" "&amp;Y3</f>
        <v>gain de pension pour l' Officier ministériel</v>
      </c>
      <c r="E69" s="606" t="str">
        <f>F69&amp;" "&amp;Y3</f>
        <v>Perte annuelle de pension au préjudice de l' Officier ministériel</v>
      </c>
      <c r="F69" s="607" t="s">
        <v>214</v>
      </c>
      <c r="G69" s="608" t="s">
        <v>203</v>
      </c>
      <c r="H69" s="63"/>
      <c r="M69" s="609" t="str">
        <f>B69</f>
        <v>Perte annuelle de pension au préjudice de l' Officier ministériel</v>
      </c>
      <c r="N69" s="610"/>
      <c r="O69" s="610"/>
      <c r="P69" s="610"/>
      <c r="Q69" s="610"/>
      <c r="R69" s="610"/>
      <c r="S69" s="610"/>
      <c r="T69" s="610"/>
      <c r="U69" s="610"/>
      <c r="V69" s="611">
        <f>ABS(C69)</f>
        <v>4685.3877056685378</v>
      </c>
      <c r="W69" s="17"/>
      <c r="AU69" s="5"/>
      <c r="BG69" s="11"/>
      <c r="BH69" s="9"/>
      <c r="BI69" s="4"/>
      <c r="BR69" s="5"/>
      <c r="BS69" s="5"/>
      <c r="BU69" s="592"/>
      <c r="CG69" s="25"/>
    </row>
    <row r="70" spans="2:5472" ht="82.2" customHeight="1" thickTop="1" thickBot="1">
      <c r="B70" s="612" t="str">
        <f>F70&amp;" "&amp;Y3</f>
        <v>Augmentation de la cotisation annuelle au préjudice de l' Officier ministériel</v>
      </c>
      <c r="C70" s="613" t="str">
        <f>E70&amp;" "&amp;Y3</f>
        <v>Diminution de la cotisation au bénéfice de l' Officier ministériel</v>
      </c>
      <c r="D70" s="614">
        <f>V64-O64</f>
        <v>1829.3520000000008</v>
      </c>
      <c r="E70" s="615" t="s">
        <v>274</v>
      </c>
      <c r="F70" s="616" t="s">
        <v>275</v>
      </c>
      <c r="H70" s="63"/>
      <c r="M70" s="617" t="str">
        <f>IF(V64&gt;O64,B70,IF(V64&lt;O64,C70," "))</f>
        <v>Augmentation de la cotisation annuelle au préjudice de l' Officier ministériel</v>
      </c>
      <c r="N70" s="618"/>
      <c r="O70" s="618"/>
      <c r="P70" s="618"/>
      <c r="Q70" s="618"/>
      <c r="R70" s="618"/>
      <c r="S70" s="618"/>
      <c r="T70" s="618"/>
      <c r="U70" s="618"/>
      <c r="V70" s="619">
        <f>ABS(D70)</f>
        <v>1829.3520000000008</v>
      </c>
      <c r="W70" s="17"/>
      <c r="AU70" s="5"/>
      <c r="BG70" s="11"/>
      <c r="BH70" s="9"/>
      <c r="BI70" s="4"/>
      <c r="BR70" s="620"/>
      <c r="BS70" s="5"/>
      <c r="BU70" s="592"/>
      <c r="CG70" s="25"/>
      <c r="CX70" s="602"/>
      <c r="CY70" s="602"/>
      <c r="CZ70" s="602"/>
    </row>
    <row r="71" spans="2:5472" ht="40.950000000000003" customHeight="1" thickTop="1" thickBot="1">
      <c r="B71" s="621" t="str">
        <f>IF(C71&lt;0%,D71,IF(C71&gt;0%,E71," "))</f>
        <v>Augmentation du taux de cotisation au Régime Universel de</v>
      </c>
      <c r="C71" s="622">
        <f>V65-O65</f>
        <v>2.5407666666666662E-2</v>
      </c>
      <c r="D71" s="623" t="s">
        <v>276</v>
      </c>
      <c r="E71" s="624" t="s">
        <v>277</v>
      </c>
      <c r="G71" s="11"/>
      <c r="H71" s="63"/>
      <c r="M71" s="617" t="str">
        <f>B71</f>
        <v>Augmentation du taux de cotisation au Régime Universel de</v>
      </c>
      <c r="N71" s="618"/>
      <c r="O71" s="618"/>
      <c r="P71" s="618"/>
      <c r="Q71" s="618"/>
      <c r="R71" s="618"/>
      <c r="S71" s="618"/>
      <c r="T71" s="618"/>
      <c r="U71" s="618"/>
      <c r="V71" s="625">
        <f>ABS(C71)</f>
        <v>2.5407666666666662E-2</v>
      </c>
      <c r="W71" s="17"/>
      <c r="AF71" s="11"/>
      <c r="AU71" s="5"/>
      <c r="BG71" s="11"/>
      <c r="BH71" s="9"/>
      <c r="BI71" s="4"/>
      <c r="BM71" s="626" t="s">
        <v>278</v>
      </c>
      <c r="BN71" s="627"/>
      <c r="BO71" s="627"/>
      <c r="BP71" s="627"/>
      <c r="BQ71" s="628"/>
      <c r="BR71" s="5"/>
      <c r="BS71" s="5"/>
      <c r="CG71" s="25"/>
    </row>
    <row r="72" spans="2:5472" ht="55.8" customHeight="1" thickTop="1" thickBot="1">
      <c r="B72" s="604" t="str">
        <f>IF(C72&lt;0,E72,IF(C72&gt;0,D72," "))</f>
        <v>Par tranche de 1.000  euros cotisés au Régime Universel, la perte de pension sera de :</v>
      </c>
      <c r="C72" s="629">
        <f>(O67-V67)*1000</f>
        <v>610.52435389173979</v>
      </c>
      <c r="D72" s="624" t="s">
        <v>279</v>
      </c>
      <c r="E72" s="624" t="s">
        <v>280</v>
      </c>
      <c r="F72" s="11"/>
      <c r="G72" s="630" t="s">
        <v>271</v>
      </c>
      <c r="H72" s="63"/>
      <c r="M72" s="631"/>
      <c r="N72" s="618" t="str">
        <f>+B72</f>
        <v>Par tranche de 1.000  euros cotisés au Régime Universel, la perte de pension sera de :</v>
      </c>
      <c r="O72" s="618"/>
      <c r="P72" s="618"/>
      <c r="Q72" s="618"/>
      <c r="R72" s="618"/>
      <c r="S72" s="618"/>
      <c r="T72" s="618"/>
      <c r="U72" s="618"/>
      <c r="V72" s="619">
        <f>C72</f>
        <v>610.52435389173979</v>
      </c>
      <c r="W72" s="17"/>
      <c r="AF72" s="11"/>
      <c r="AU72" s="5"/>
      <c r="BG72" s="11"/>
      <c r="BH72" s="9"/>
      <c r="BI72" s="4"/>
      <c r="BM72" s="628"/>
      <c r="BN72" s="628"/>
      <c r="BO72" s="628"/>
      <c r="BP72" s="628"/>
      <c r="BQ72" s="628"/>
      <c r="BR72" s="5"/>
      <c r="BS72" s="5"/>
      <c r="CG72" s="25"/>
      <c r="HBI72" s="46">
        <f>HBI68*1000</f>
        <v>610.52435389173979</v>
      </c>
    </row>
    <row r="73" spans="2:5472" ht="53.4" customHeight="1" thickTop="1" thickBot="1">
      <c r="B73" s="604" t="s">
        <v>281</v>
      </c>
      <c r="C73" s="632" t="str">
        <f>IF(V73&gt;0%,B73,IF(V73&lt;0%,D73," "))</f>
        <v>Pour 1 euro cotisé la pension au Régime Universel est inférieure de</v>
      </c>
      <c r="D73" s="632" t="s">
        <v>282</v>
      </c>
      <c r="E73" s="633"/>
      <c r="H73" s="63"/>
      <c r="M73" s="634" t="str">
        <f>B73</f>
        <v>Pour 1 euro cotisé la pension au Régime Universel est inférieure de</v>
      </c>
      <c r="N73" s="635"/>
      <c r="O73" s="635"/>
      <c r="P73" s="635"/>
      <c r="Q73" s="635"/>
      <c r="R73" s="635"/>
      <c r="S73" s="635"/>
      <c r="T73" s="635"/>
      <c r="U73" s="635"/>
      <c r="V73" s="636">
        <f>(O67-V67)/O67</f>
        <v>0.23194880813005694</v>
      </c>
      <c r="W73" s="17"/>
      <c r="AF73" s="11"/>
      <c r="AU73" s="5"/>
      <c r="BG73" s="11"/>
      <c r="BH73" s="9"/>
      <c r="BI73" s="4"/>
      <c r="BR73" s="5"/>
      <c r="BS73" s="5"/>
      <c r="CG73" s="25"/>
      <c r="HBJ73" s="637">
        <f>HBI72*20.386</f>
        <v>12446.149478437006</v>
      </c>
    </row>
    <row r="74" spans="2:5472" ht="47.4" customHeight="1" thickTop="1" thickBot="1">
      <c r="B74" s="638"/>
      <c r="C74" s="639"/>
      <c r="D74" s="639"/>
      <c r="E74" s="639"/>
      <c r="F74" s="639"/>
      <c r="G74" s="639"/>
      <c r="H74" s="196"/>
      <c r="M74" s="640" t="s">
        <v>283</v>
      </c>
      <c r="N74" s="641"/>
      <c r="O74" s="641"/>
      <c r="P74" s="641"/>
      <c r="Q74" s="641"/>
      <c r="R74" s="641"/>
      <c r="S74" s="641"/>
      <c r="T74" s="641"/>
      <c r="U74" s="641"/>
      <c r="V74" s="642">
        <f>O68-V68</f>
        <v>6.5074829245396315E-2</v>
      </c>
      <c r="W74" s="17"/>
      <c r="X74" s="17"/>
      <c r="AU74" s="5"/>
      <c r="BG74" s="11"/>
      <c r="BH74" s="9"/>
      <c r="BI74" s="4"/>
      <c r="BR74" s="5"/>
      <c r="BS74" s="5"/>
      <c r="BV74" s="590"/>
      <c r="CG74" s="590"/>
      <c r="CH74" s="590"/>
      <c r="CI74" s="590"/>
      <c r="CJ74" s="590"/>
      <c r="CX74" s="590"/>
      <c r="CY74" s="590"/>
      <c r="CZ74" s="590"/>
      <c r="DA74" s="590"/>
      <c r="DB74" s="590"/>
      <c r="DC74" s="590"/>
      <c r="DD74" s="590"/>
      <c r="DE74" s="590"/>
      <c r="DF74" s="590"/>
      <c r="DG74" s="590"/>
      <c r="DH74" s="590"/>
      <c r="DI74" s="590"/>
      <c r="DJ74" s="590"/>
      <c r="DK74" s="590"/>
      <c r="DL74" s="590"/>
      <c r="DM74" s="590"/>
      <c r="DN74" s="590"/>
      <c r="DO74" s="590"/>
      <c r="DP74" s="590"/>
      <c r="DQ74" s="590"/>
      <c r="DR74" s="590"/>
      <c r="DS74" s="590"/>
      <c r="DT74" s="590"/>
      <c r="DU74" s="590"/>
      <c r="DV74" s="590"/>
      <c r="DW74" s="590"/>
      <c r="DX74" s="590"/>
      <c r="DY74" s="590"/>
      <c r="DZ74" s="590"/>
      <c r="EA74" s="590"/>
      <c r="EB74" s="590"/>
      <c r="EC74" s="590"/>
      <c r="ED74" s="590"/>
      <c r="EE74" s="590"/>
      <c r="EF74" s="590"/>
      <c r="EG74" s="590"/>
      <c r="EH74" s="590"/>
      <c r="EI74" s="590"/>
      <c r="EJ74" s="590"/>
      <c r="EK74" s="590"/>
      <c r="EL74" s="590"/>
      <c r="EM74" s="590"/>
      <c r="EN74" s="590"/>
      <c r="EO74" s="590"/>
      <c r="EP74" s="590"/>
      <c r="EQ74" s="590"/>
      <c r="ER74" s="590"/>
      <c r="ES74" s="590"/>
      <c r="ET74" s="590"/>
      <c r="EU74" s="590"/>
      <c r="EV74" s="590"/>
      <c r="EW74" s="590"/>
      <c r="EX74" s="590"/>
      <c r="EY74" s="590"/>
      <c r="EZ74" s="590"/>
      <c r="FA74" s="590"/>
      <c r="FB74" s="590"/>
      <c r="FC74" s="590"/>
      <c r="FD74" s="590"/>
      <c r="FE74" s="590"/>
      <c r="FF74" s="590"/>
      <c r="FG74" s="590"/>
      <c r="FH74" s="590"/>
      <c r="FI74" s="590"/>
      <c r="FJ74" s="590"/>
      <c r="FK74" s="590"/>
      <c r="FL74" s="590"/>
      <c r="FM74" s="590"/>
      <c r="FN74" s="590"/>
      <c r="FO74" s="590"/>
      <c r="FP74" s="590"/>
      <c r="FQ74" s="590"/>
      <c r="FR74" s="590"/>
      <c r="FS74" s="590"/>
      <c r="FT74" s="590"/>
      <c r="FU74" s="590"/>
      <c r="FV74" s="590"/>
      <c r="FW74" s="590"/>
      <c r="FX74" s="590"/>
      <c r="FY74" s="590"/>
      <c r="FZ74" s="590"/>
      <c r="GA74" s="590"/>
      <c r="GB74" s="590"/>
      <c r="GC74" s="590"/>
      <c r="GD74" s="590"/>
      <c r="GE74" s="590"/>
      <c r="GF74" s="590"/>
      <c r="GG74" s="590"/>
      <c r="GH74" s="590"/>
      <c r="GI74" s="590"/>
      <c r="GJ74" s="590"/>
      <c r="GK74" s="590"/>
      <c r="GL74" s="590"/>
      <c r="GM74" s="590"/>
      <c r="GN74" s="590"/>
      <c r="GO74" s="590"/>
      <c r="GP74" s="590"/>
      <c r="GQ74" s="590"/>
      <c r="GR74" s="590"/>
      <c r="GS74" s="590"/>
      <c r="GT74" s="590"/>
      <c r="GU74" s="590"/>
      <c r="GV74" s="590"/>
      <c r="GW74" s="590"/>
      <c r="GX74" s="590"/>
      <c r="GY74" s="590"/>
      <c r="GZ74" s="590"/>
      <c r="HA74" s="590"/>
      <c r="HB74" s="590"/>
      <c r="HC74" s="590"/>
      <c r="HD74" s="590"/>
      <c r="HE74" s="590"/>
      <c r="HF74" s="590"/>
      <c r="HG74" s="590"/>
      <c r="HH74" s="590"/>
      <c r="HI74" s="590"/>
      <c r="HJ74" s="590"/>
      <c r="HK74" s="590"/>
      <c r="HL74" s="590"/>
      <c r="HM74" s="590"/>
      <c r="HN74" s="590"/>
      <c r="HO74" s="590"/>
      <c r="HP74" s="590"/>
      <c r="HQ74" s="590"/>
      <c r="HR74" s="590"/>
      <c r="HS74" s="590"/>
      <c r="HT74" s="590"/>
      <c r="HU74" s="590"/>
      <c r="HV74" s="590"/>
      <c r="HW74" s="590"/>
      <c r="HX74" s="590"/>
      <c r="HY74" s="590"/>
      <c r="HZ74" s="590"/>
      <c r="IA74" s="590"/>
      <c r="IB74" s="590"/>
      <c r="IC74" s="590"/>
      <c r="ID74" s="590"/>
      <c r="IE74" s="590"/>
      <c r="IF74" s="590"/>
      <c r="IG74" s="590"/>
      <c r="IH74" s="590"/>
      <c r="II74" s="590"/>
      <c r="IJ74" s="590"/>
      <c r="IK74" s="590"/>
      <c r="IL74" s="590"/>
      <c r="IM74" s="590"/>
      <c r="IN74" s="590"/>
      <c r="IO74" s="590"/>
      <c r="IP74" s="590"/>
      <c r="IQ74" s="590"/>
      <c r="IR74" s="590"/>
      <c r="IS74" s="590"/>
      <c r="IT74" s="590"/>
      <c r="IU74" s="590"/>
      <c r="IV74" s="590"/>
      <c r="IW74" s="590"/>
      <c r="IX74" s="590"/>
      <c r="IY74" s="590"/>
      <c r="IZ74" s="590"/>
      <c r="JA74" s="590"/>
      <c r="JB74" s="590"/>
      <c r="JC74" s="590"/>
      <c r="JD74" s="590"/>
      <c r="JE74" s="590"/>
      <c r="JF74" s="590"/>
      <c r="JG74" s="590"/>
      <c r="JH74" s="590"/>
      <c r="JI74" s="590"/>
      <c r="JJ74" s="590"/>
      <c r="JK74" s="590"/>
      <c r="JL74" s="590"/>
      <c r="JM74" s="590"/>
      <c r="JN74" s="590"/>
      <c r="JO74" s="590"/>
      <c r="JP74" s="590"/>
      <c r="JQ74" s="590"/>
      <c r="JR74" s="590"/>
      <c r="JS74" s="590"/>
      <c r="JT74" s="590"/>
      <c r="JU74" s="590"/>
      <c r="JV74" s="590"/>
      <c r="JW74" s="590"/>
      <c r="JX74" s="590"/>
      <c r="JY74" s="590"/>
      <c r="JZ74" s="590"/>
      <c r="KA74" s="590"/>
      <c r="KB74" s="590"/>
      <c r="KC74" s="590"/>
      <c r="KD74" s="590"/>
      <c r="KE74" s="590"/>
      <c r="KF74" s="590"/>
      <c r="KG74" s="590"/>
      <c r="KH74" s="590"/>
      <c r="KI74" s="590"/>
      <c r="KJ74" s="590"/>
      <c r="KK74" s="590"/>
      <c r="KL74" s="590"/>
      <c r="KM74" s="590"/>
      <c r="KN74" s="590"/>
      <c r="KO74" s="590"/>
      <c r="KP74" s="590"/>
      <c r="KQ74" s="590"/>
      <c r="KR74" s="590"/>
      <c r="KS74" s="590"/>
      <c r="KT74" s="590"/>
      <c r="KU74" s="590"/>
      <c r="KV74" s="590"/>
      <c r="KW74" s="590"/>
      <c r="KX74" s="590"/>
      <c r="KY74" s="590"/>
      <c r="KZ74" s="590"/>
      <c r="LA74" s="590"/>
      <c r="LB74" s="590"/>
      <c r="LC74" s="590"/>
      <c r="LD74" s="590"/>
      <c r="LE74" s="590"/>
      <c r="LF74" s="590"/>
      <c r="LG74" s="590"/>
      <c r="LH74" s="590"/>
      <c r="LI74" s="590"/>
      <c r="LJ74" s="590"/>
      <c r="LK74" s="590"/>
      <c r="LL74" s="590"/>
      <c r="LM74" s="590"/>
      <c r="LN74" s="590"/>
      <c r="LO74" s="590"/>
      <c r="LP74" s="590"/>
      <c r="LQ74" s="590"/>
      <c r="LR74" s="590"/>
      <c r="LS74" s="590"/>
      <c r="LT74" s="590"/>
      <c r="LU74" s="590"/>
      <c r="LV74" s="590"/>
      <c r="LW74" s="590"/>
      <c r="LX74" s="590"/>
      <c r="LY74" s="590"/>
      <c r="LZ74" s="590"/>
      <c r="MA74" s="590"/>
      <c r="MB74" s="590"/>
      <c r="MC74" s="590"/>
      <c r="MD74" s="590"/>
      <c r="ME74" s="590"/>
      <c r="MF74" s="590"/>
      <c r="MG74" s="590"/>
      <c r="MH74" s="590"/>
      <c r="MI74" s="590"/>
      <c r="MJ74" s="590"/>
      <c r="MK74" s="590"/>
      <c r="ML74" s="590"/>
      <c r="MM74" s="590"/>
      <c r="MN74" s="590"/>
      <c r="MO74" s="590"/>
      <c r="MP74" s="590"/>
      <c r="MQ74" s="590"/>
      <c r="MR74" s="590"/>
      <c r="MS74" s="590"/>
      <c r="MT74" s="590"/>
      <c r="MU74" s="590"/>
      <c r="MV74" s="590"/>
      <c r="MW74" s="590"/>
      <c r="MX74" s="590"/>
      <c r="MY74" s="590"/>
      <c r="MZ74" s="590"/>
      <c r="NA74" s="590"/>
      <c r="NB74" s="590"/>
      <c r="NC74" s="590"/>
      <c r="ND74" s="590"/>
      <c r="NE74" s="590"/>
      <c r="NF74" s="590"/>
      <c r="NG74" s="590"/>
      <c r="NH74" s="590"/>
      <c r="NI74" s="590"/>
      <c r="NJ74" s="590"/>
      <c r="NK74" s="590"/>
      <c r="NL74" s="590"/>
      <c r="NM74" s="590"/>
      <c r="NN74" s="590"/>
      <c r="NO74" s="590"/>
      <c r="NP74" s="590"/>
      <c r="NQ74" s="590"/>
      <c r="NR74" s="590"/>
      <c r="NS74" s="590"/>
      <c r="NT74" s="590"/>
      <c r="NU74" s="590"/>
      <c r="NV74" s="590"/>
      <c r="NW74" s="590"/>
      <c r="NX74" s="590"/>
      <c r="NY74" s="590"/>
      <c r="NZ74" s="590"/>
      <c r="OA74" s="590"/>
      <c r="OB74" s="590"/>
      <c r="OC74" s="590"/>
      <c r="OD74" s="590"/>
      <c r="OE74" s="590"/>
      <c r="OF74" s="590"/>
      <c r="OG74" s="590"/>
      <c r="OH74" s="590"/>
      <c r="OI74" s="590"/>
      <c r="OJ74" s="590"/>
      <c r="OK74" s="590"/>
      <c r="OL74" s="590"/>
      <c r="OM74" s="590"/>
      <c r="ON74" s="590"/>
      <c r="OO74" s="590"/>
      <c r="OP74" s="590"/>
      <c r="OQ74" s="590"/>
      <c r="OR74" s="590"/>
      <c r="OS74" s="590"/>
      <c r="OT74" s="590"/>
      <c r="OU74" s="590"/>
      <c r="OV74" s="590"/>
      <c r="OW74" s="590"/>
      <c r="OX74" s="590"/>
      <c r="OY74" s="590"/>
      <c r="OZ74" s="590"/>
      <c r="PA74" s="590"/>
      <c r="PB74" s="590"/>
      <c r="PC74" s="590"/>
      <c r="PD74" s="590"/>
      <c r="PE74" s="590"/>
      <c r="PF74" s="590"/>
      <c r="PG74" s="590"/>
      <c r="PH74" s="590"/>
      <c r="PI74" s="590"/>
      <c r="PJ74" s="590"/>
      <c r="PK74" s="590"/>
      <c r="PL74" s="590"/>
      <c r="PM74" s="590"/>
      <c r="PN74" s="590"/>
      <c r="PO74" s="590"/>
      <c r="PP74" s="590"/>
      <c r="PQ74" s="590"/>
      <c r="PR74" s="590"/>
      <c r="PS74" s="590"/>
      <c r="PT74" s="590"/>
      <c r="PU74" s="590"/>
      <c r="PV74" s="590"/>
      <c r="PW74" s="590"/>
      <c r="PX74" s="590"/>
      <c r="PY74" s="590"/>
      <c r="PZ74" s="590"/>
      <c r="QA74" s="590"/>
      <c r="QB74" s="590"/>
      <c r="QC74" s="590"/>
      <c r="QD74" s="590"/>
      <c r="QE74" s="590"/>
      <c r="QF74" s="590"/>
      <c r="QG74" s="590"/>
      <c r="QH74" s="590"/>
      <c r="QI74" s="590"/>
      <c r="QJ74" s="590"/>
      <c r="QK74" s="590"/>
      <c r="QL74" s="590"/>
      <c r="QM74" s="590"/>
      <c r="QN74" s="590"/>
      <c r="QO74" s="590"/>
      <c r="QP74" s="590"/>
      <c r="QQ74" s="590"/>
      <c r="QR74" s="590"/>
      <c r="QS74" s="590"/>
      <c r="QT74" s="590"/>
      <c r="QU74" s="590"/>
      <c r="QV74" s="590"/>
      <c r="QW74" s="590"/>
      <c r="QX74" s="590"/>
      <c r="QY74" s="590"/>
      <c r="QZ74" s="590"/>
      <c r="RA74" s="590"/>
      <c r="RB74" s="590"/>
      <c r="RC74" s="590"/>
      <c r="RD74" s="590"/>
      <c r="RE74" s="590"/>
      <c r="RF74" s="590"/>
      <c r="RG74" s="590"/>
      <c r="RH74" s="590"/>
      <c r="RI74" s="590"/>
      <c r="RJ74" s="590"/>
      <c r="RK74" s="590"/>
      <c r="RL74" s="590"/>
      <c r="RM74" s="590"/>
      <c r="RN74" s="590"/>
      <c r="RO74" s="590"/>
      <c r="RP74" s="590"/>
      <c r="RQ74" s="590"/>
      <c r="RR74" s="590"/>
      <c r="RS74" s="590"/>
      <c r="RT74" s="590"/>
      <c r="RU74" s="590"/>
      <c r="RV74" s="590"/>
      <c r="RW74" s="590"/>
      <c r="RX74" s="590"/>
      <c r="RY74" s="590"/>
      <c r="RZ74" s="590"/>
      <c r="SA74" s="590"/>
      <c r="SB74" s="590"/>
      <c r="SC74" s="590"/>
      <c r="SD74" s="590"/>
      <c r="SE74" s="590"/>
      <c r="SF74" s="590"/>
      <c r="SG74" s="590"/>
      <c r="SH74" s="590"/>
      <c r="SI74" s="590"/>
      <c r="SJ74" s="590"/>
      <c r="SK74" s="590"/>
      <c r="SL74" s="590"/>
      <c r="SM74" s="590"/>
      <c r="SN74" s="590"/>
      <c r="SO74" s="590"/>
      <c r="SP74" s="590"/>
      <c r="SQ74" s="590"/>
      <c r="SR74" s="590"/>
      <c r="SS74" s="590"/>
      <c r="ST74" s="590"/>
      <c r="SU74" s="590"/>
      <c r="SV74" s="590"/>
      <c r="SW74" s="590"/>
      <c r="SX74" s="590"/>
      <c r="SY74" s="590"/>
      <c r="SZ74" s="590"/>
      <c r="TA74" s="590"/>
      <c r="TB74" s="590"/>
      <c r="TC74" s="590"/>
      <c r="TD74" s="590"/>
      <c r="TE74" s="590"/>
      <c r="TF74" s="590"/>
      <c r="TG74" s="590"/>
      <c r="TH74" s="590"/>
      <c r="TI74" s="590"/>
      <c r="TJ74" s="590"/>
      <c r="TK74" s="590"/>
      <c r="TL74" s="590"/>
      <c r="TM74" s="590"/>
      <c r="TN74" s="590"/>
      <c r="TO74" s="590"/>
      <c r="TP74" s="590"/>
      <c r="TQ74" s="590"/>
      <c r="TR74" s="590"/>
      <c r="TS74" s="590"/>
      <c r="TT74" s="590"/>
      <c r="TU74" s="590"/>
      <c r="TV74" s="590"/>
      <c r="TW74" s="590"/>
      <c r="TX74" s="590"/>
      <c r="TY74" s="590"/>
      <c r="TZ74" s="590"/>
      <c r="UA74" s="590"/>
      <c r="UB74" s="590"/>
      <c r="UC74" s="590"/>
      <c r="UD74" s="590"/>
      <c r="UE74" s="590"/>
      <c r="UF74" s="590"/>
      <c r="UG74" s="590"/>
      <c r="UH74" s="590"/>
      <c r="UI74" s="590"/>
      <c r="UJ74" s="590"/>
      <c r="UK74" s="590"/>
      <c r="UL74" s="590"/>
      <c r="UM74" s="590"/>
      <c r="UN74" s="590"/>
      <c r="UO74" s="590"/>
      <c r="UP74" s="590"/>
      <c r="UQ74" s="590"/>
      <c r="UR74" s="590"/>
      <c r="US74" s="590"/>
      <c r="UT74" s="590"/>
      <c r="UU74" s="590"/>
      <c r="UV74" s="590"/>
      <c r="UW74" s="590"/>
      <c r="UX74" s="590"/>
      <c r="UY74" s="590"/>
      <c r="UZ74" s="590"/>
      <c r="VA74" s="590"/>
      <c r="VB74" s="590"/>
      <c r="VC74" s="590"/>
      <c r="VD74" s="590"/>
      <c r="VE74" s="590"/>
      <c r="VF74" s="590"/>
      <c r="VG74" s="590"/>
      <c r="VH74" s="590"/>
      <c r="VI74" s="590"/>
      <c r="VJ74" s="590"/>
      <c r="VK74" s="590"/>
      <c r="VL74" s="590"/>
      <c r="VM74" s="590"/>
      <c r="VN74" s="590"/>
      <c r="VO74" s="590"/>
      <c r="VP74" s="590"/>
      <c r="VQ74" s="590"/>
      <c r="VR74" s="590"/>
      <c r="VS74" s="590"/>
      <c r="VT74" s="590"/>
      <c r="VU74" s="590"/>
      <c r="VV74" s="590"/>
      <c r="VW74" s="590"/>
      <c r="VX74" s="590"/>
      <c r="VY74" s="590"/>
      <c r="VZ74" s="590"/>
      <c r="WA74" s="590"/>
      <c r="WB74" s="590"/>
      <c r="WC74" s="590"/>
      <c r="WD74" s="590"/>
      <c r="WE74" s="590"/>
      <c r="WF74" s="590"/>
      <c r="WG74" s="590"/>
      <c r="WH74" s="590"/>
      <c r="WI74" s="590"/>
      <c r="WJ74" s="590"/>
      <c r="WK74" s="590"/>
      <c r="WL74" s="590"/>
      <c r="WM74" s="590"/>
      <c r="WN74" s="590"/>
      <c r="WO74" s="590"/>
      <c r="WP74" s="590"/>
      <c r="WQ74" s="590"/>
      <c r="WR74" s="590"/>
      <c r="WS74" s="590"/>
      <c r="WT74" s="590"/>
      <c r="WU74" s="590"/>
      <c r="WV74" s="590"/>
      <c r="WW74" s="590"/>
      <c r="WX74" s="590"/>
      <c r="WY74" s="590"/>
      <c r="WZ74" s="590"/>
      <c r="XA74" s="590"/>
      <c r="XB74" s="590"/>
      <c r="XC74" s="590"/>
      <c r="XD74" s="590"/>
      <c r="XE74" s="590"/>
      <c r="XF74" s="590"/>
      <c r="XG74" s="590"/>
      <c r="XH74" s="590"/>
      <c r="XI74" s="590"/>
      <c r="XJ74" s="590"/>
      <c r="XK74" s="590"/>
      <c r="XL74" s="590"/>
      <c r="XM74" s="590"/>
      <c r="XN74" s="590"/>
      <c r="XO74" s="590"/>
      <c r="XP74" s="590"/>
      <c r="XQ74" s="590"/>
      <c r="XR74" s="590"/>
      <c r="XS74" s="590"/>
      <c r="XT74" s="590"/>
      <c r="XU74" s="590"/>
      <c r="XV74" s="590"/>
      <c r="XW74" s="590"/>
      <c r="XX74" s="590"/>
      <c r="XY74" s="590"/>
      <c r="XZ74" s="590"/>
      <c r="YA74" s="590"/>
      <c r="YB74" s="590"/>
      <c r="YC74" s="590"/>
      <c r="YD74" s="590"/>
      <c r="YE74" s="590"/>
      <c r="YF74" s="590"/>
      <c r="YG74" s="590"/>
      <c r="YH74" s="590"/>
      <c r="YI74" s="590"/>
      <c r="YJ74" s="590"/>
      <c r="YK74" s="590"/>
      <c r="YL74" s="590"/>
      <c r="YM74" s="590"/>
      <c r="YN74" s="590"/>
      <c r="YO74" s="590"/>
      <c r="YP74" s="590"/>
      <c r="YQ74" s="590"/>
      <c r="YR74" s="590"/>
      <c r="YS74" s="590"/>
      <c r="YT74" s="590"/>
      <c r="YU74" s="590"/>
      <c r="YV74" s="590"/>
      <c r="YW74" s="590"/>
      <c r="YX74" s="590"/>
      <c r="YY74" s="590"/>
      <c r="YZ74" s="590"/>
      <c r="ZA74" s="590"/>
      <c r="ZB74" s="590"/>
      <c r="ZC74" s="590"/>
      <c r="ZD74" s="590"/>
      <c r="ZE74" s="590"/>
      <c r="ZF74" s="590"/>
      <c r="ZG74" s="590"/>
      <c r="ZH74" s="590"/>
      <c r="ZI74" s="590"/>
      <c r="ZJ74" s="590"/>
      <c r="ZK74" s="590"/>
      <c r="ZL74" s="590"/>
      <c r="ZM74" s="590"/>
      <c r="ZN74" s="590"/>
      <c r="ZO74" s="590"/>
      <c r="ZP74" s="590"/>
      <c r="ZQ74" s="590"/>
      <c r="ZR74" s="590"/>
      <c r="ZS74" s="590"/>
      <c r="ZT74" s="590"/>
      <c r="ZU74" s="590"/>
      <c r="ZV74" s="590"/>
      <c r="ZW74" s="590"/>
      <c r="ZX74" s="590"/>
      <c r="ZY74" s="590"/>
      <c r="ZZ74" s="590"/>
      <c r="AAA74" s="590"/>
      <c r="AAB74" s="590"/>
      <c r="AAC74" s="590"/>
      <c r="AAD74" s="590"/>
      <c r="AAE74" s="590"/>
      <c r="AAF74" s="590"/>
      <c r="AAG74" s="590"/>
      <c r="AAH74" s="590"/>
      <c r="AAI74" s="590"/>
      <c r="AAJ74" s="590"/>
      <c r="AAK74" s="590"/>
      <c r="AAL74" s="590"/>
      <c r="AAM74" s="590"/>
      <c r="AAN74" s="590"/>
      <c r="AAO74" s="590"/>
      <c r="AAP74" s="590"/>
      <c r="AAQ74" s="590"/>
      <c r="AAR74" s="590"/>
      <c r="AAS74" s="590"/>
      <c r="AAT74" s="590"/>
      <c r="AAU74" s="590"/>
      <c r="AAV74" s="590"/>
      <c r="AAW74" s="590"/>
      <c r="AAX74" s="590"/>
      <c r="AAY74" s="590"/>
      <c r="AAZ74" s="590"/>
      <c r="ABA74" s="590"/>
      <c r="ABB74" s="590"/>
      <c r="ABC74" s="590"/>
      <c r="ABD74" s="590"/>
      <c r="ABE74" s="590"/>
      <c r="ABF74" s="590"/>
      <c r="ABG74" s="590"/>
      <c r="ABH74" s="590"/>
      <c r="ABI74" s="590"/>
      <c r="ABJ74" s="590"/>
      <c r="ABK74" s="590"/>
      <c r="ABL74" s="590"/>
      <c r="ABM74" s="590"/>
      <c r="ABN74" s="590"/>
      <c r="ABO74" s="590"/>
      <c r="ABP74" s="590"/>
      <c r="ABQ74" s="590"/>
      <c r="ABR74" s="590"/>
      <c r="ABS74" s="590"/>
      <c r="ABT74" s="590"/>
      <c r="ABU74" s="590"/>
      <c r="ABV74" s="590"/>
      <c r="ABW74" s="590"/>
      <c r="ABX74" s="590"/>
      <c r="ABY74" s="590"/>
      <c r="ABZ74" s="590"/>
      <c r="ACA74" s="590"/>
      <c r="ACB74" s="590"/>
      <c r="ACC74" s="590"/>
      <c r="ACD74" s="590"/>
      <c r="ACE74" s="590"/>
      <c r="ACF74" s="590"/>
      <c r="ACG74" s="590"/>
      <c r="ACH74" s="590"/>
      <c r="ACI74" s="590"/>
      <c r="ACJ74" s="590"/>
      <c r="ACK74" s="590"/>
      <c r="ACL74" s="590"/>
      <c r="ACM74" s="590"/>
      <c r="ACN74" s="590"/>
      <c r="ACO74" s="590"/>
      <c r="ACP74" s="590"/>
      <c r="ACQ74" s="590"/>
      <c r="ACR74" s="590"/>
      <c r="ACS74" s="590"/>
      <c r="ACT74" s="590"/>
      <c r="ACU74" s="590"/>
      <c r="ACV74" s="590"/>
      <c r="ACW74" s="590"/>
      <c r="ACX74" s="590"/>
      <c r="ACY74" s="590"/>
      <c r="ACZ74" s="590"/>
      <c r="ADA74" s="590"/>
      <c r="ADB74" s="590"/>
      <c r="ADC74" s="590"/>
      <c r="ADD74" s="590"/>
      <c r="ADE74" s="590"/>
      <c r="ADF74" s="590"/>
      <c r="ADG74" s="590"/>
      <c r="ADH74" s="590"/>
      <c r="ADI74" s="590"/>
      <c r="ADJ74" s="590"/>
      <c r="ADK74" s="590"/>
      <c r="ADL74" s="590"/>
      <c r="ADM74" s="590"/>
      <c r="ADN74" s="590"/>
      <c r="ADO74" s="590"/>
      <c r="ADP74" s="590"/>
      <c r="ADQ74" s="590"/>
      <c r="ADR74" s="590"/>
      <c r="ADS74" s="590"/>
      <c r="ADT74" s="590"/>
      <c r="ADU74" s="590"/>
      <c r="ADV74" s="590"/>
      <c r="ADW74" s="590"/>
      <c r="ADX74" s="590"/>
      <c r="ADY74" s="590"/>
      <c r="ADZ74" s="590"/>
      <c r="AEA74" s="590"/>
      <c r="AEB74" s="590"/>
      <c r="AEC74" s="590"/>
      <c r="AED74" s="590"/>
      <c r="AEE74" s="590"/>
      <c r="AEF74" s="590"/>
      <c r="AEG74" s="590"/>
      <c r="AEH74" s="590"/>
      <c r="AEI74" s="590"/>
      <c r="AEJ74" s="590"/>
      <c r="AEK74" s="590"/>
      <c r="AEL74" s="590"/>
      <c r="AEM74" s="590"/>
      <c r="AEN74" s="590"/>
      <c r="AEO74" s="590"/>
      <c r="AEP74" s="590"/>
      <c r="AEQ74" s="590"/>
      <c r="AER74" s="590"/>
      <c r="AES74" s="590"/>
      <c r="AET74" s="590"/>
      <c r="AEU74" s="590"/>
      <c r="AEV74" s="590"/>
      <c r="AEW74" s="590"/>
      <c r="AEX74" s="590"/>
      <c r="AEY74" s="590"/>
      <c r="AEZ74" s="590"/>
      <c r="AFA74" s="590"/>
      <c r="AFB74" s="590"/>
      <c r="AFC74" s="590"/>
      <c r="AFD74" s="590"/>
      <c r="AFE74" s="590"/>
      <c r="AFF74" s="590"/>
      <c r="AFG74" s="590"/>
      <c r="AFH74" s="590"/>
      <c r="AFI74" s="590"/>
      <c r="AFJ74" s="590"/>
      <c r="AFK74" s="590"/>
      <c r="AFL74" s="590"/>
      <c r="AFM74" s="590"/>
      <c r="AFN74" s="590"/>
      <c r="AFO74" s="590"/>
      <c r="AFP74" s="590"/>
      <c r="AFQ74" s="590"/>
      <c r="AFR74" s="590"/>
      <c r="AFS74" s="590"/>
      <c r="AFT74" s="590"/>
      <c r="AFU74" s="590"/>
      <c r="AFV74" s="590"/>
      <c r="AFW74" s="590"/>
      <c r="AFX74" s="590"/>
      <c r="AFY74" s="590"/>
      <c r="AFZ74" s="590"/>
      <c r="AGA74" s="590"/>
      <c r="AGB74" s="590"/>
      <c r="AGC74" s="590"/>
      <c r="AGD74" s="590"/>
      <c r="AGE74" s="590"/>
      <c r="AGF74" s="590"/>
      <c r="AGG74" s="590"/>
      <c r="AGH74" s="590"/>
      <c r="AGI74" s="590"/>
      <c r="AGJ74" s="590"/>
      <c r="AGK74" s="590"/>
      <c r="AGL74" s="590"/>
      <c r="AGM74" s="590"/>
      <c r="AGN74" s="590"/>
      <c r="AGO74" s="590"/>
      <c r="AGP74" s="590"/>
      <c r="AGQ74" s="590"/>
      <c r="AGR74" s="590"/>
      <c r="AGS74" s="590"/>
      <c r="AGT74" s="590"/>
      <c r="AGU74" s="590"/>
      <c r="AGV74" s="590"/>
      <c r="AGW74" s="590"/>
      <c r="AGX74" s="590"/>
      <c r="AGY74" s="590"/>
      <c r="AGZ74" s="590"/>
      <c r="AHA74" s="590"/>
      <c r="AHB74" s="590"/>
      <c r="AHC74" s="590"/>
      <c r="AHD74" s="590"/>
      <c r="AHE74" s="590"/>
      <c r="AHF74" s="590"/>
      <c r="AHG74" s="590"/>
      <c r="AHH74" s="590"/>
      <c r="AHI74" s="590"/>
      <c r="AHJ74" s="590"/>
      <c r="AHK74" s="590"/>
      <c r="AHL74" s="590"/>
      <c r="AHM74" s="590"/>
      <c r="AHN74" s="590"/>
      <c r="AHO74" s="590"/>
      <c r="AHP74" s="590"/>
      <c r="AHQ74" s="590"/>
      <c r="AHR74" s="590"/>
      <c r="AHS74" s="590"/>
      <c r="AHT74" s="590"/>
      <c r="AHU74" s="590"/>
      <c r="AHV74" s="590"/>
      <c r="AHW74" s="590"/>
      <c r="AHX74" s="590"/>
      <c r="AHY74" s="590"/>
      <c r="AHZ74" s="590"/>
      <c r="AIA74" s="590"/>
      <c r="AIB74" s="590"/>
      <c r="AIC74" s="590"/>
      <c r="AID74" s="590"/>
      <c r="AIE74" s="590"/>
      <c r="AIF74" s="590"/>
      <c r="AIG74" s="590"/>
      <c r="AIH74" s="590"/>
      <c r="AII74" s="590"/>
      <c r="AIJ74" s="590"/>
      <c r="AIK74" s="590"/>
      <c r="AIL74" s="590"/>
      <c r="AIM74" s="590"/>
      <c r="AIN74" s="590"/>
      <c r="AIO74" s="590"/>
      <c r="AIP74" s="590"/>
      <c r="AIQ74" s="590"/>
      <c r="AIR74" s="590"/>
      <c r="AIS74" s="590"/>
      <c r="AIT74" s="590"/>
      <c r="AIU74" s="590"/>
      <c r="AIV74" s="590"/>
      <c r="AIW74" s="590"/>
      <c r="AIX74" s="590"/>
      <c r="AIY74" s="590"/>
      <c r="AIZ74" s="590"/>
      <c r="AJA74" s="590"/>
      <c r="AJB74" s="590"/>
      <c r="AJC74" s="590"/>
      <c r="AJD74" s="590"/>
      <c r="AJE74" s="590"/>
      <c r="AJF74" s="590"/>
      <c r="AJG74" s="590"/>
      <c r="AJH74" s="590"/>
      <c r="AJI74" s="590"/>
      <c r="AJJ74" s="590"/>
      <c r="AJK74" s="590"/>
      <c r="AJL74" s="590"/>
      <c r="AJM74" s="590"/>
      <c r="AJN74" s="590"/>
      <c r="AJO74" s="590"/>
      <c r="AJP74" s="590"/>
      <c r="AJQ74" s="590"/>
      <c r="AJR74" s="590"/>
      <c r="AJS74" s="590"/>
      <c r="AJT74" s="590"/>
      <c r="AJU74" s="590"/>
      <c r="AJV74" s="590"/>
      <c r="AJW74" s="590"/>
      <c r="AJX74" s="590"/>
      <c r="AJY74" s="590"/>
      <c r="AJZ74" s="590"/>
      <c r="AKA74" s="590"/>
      <c r="AKB74" s="590"/>
      <c r="AKC74" s="590"/>
      <c r="AKD74" s="590"/>
      <c r="AKE74" s="590"/>
      <c r="AKF74" s="590"/>
      <c r="AKG74" s="590"/>
      <c r="AKH74" s="590"/>
      <c r="AKI74" s="590"/>
      <c r="AKJ74" s="590"/>
      <c r="AKK74" s="590"/>
      <c r="AKL74" s="590"/>
      <c r="AKM74" s="590"/>
      <c r="AKN74" s="590"/>
      <c r="AKO74" s="590"/>
      <c r="AKP74" s="590"/>
      <c r="AKQ74" s="590"/>
      <c r="AKR74" s="590"/>
      <c r="AKS74" s="590"/>
      <c r="AKT74" s="590"/>
      <c r="AKU74" s="590"/>
      <c r="AKV74" s="590"/>
      <c r="AKW74" s="590"/>
      <c r="AKX74" s="590"/>
      <c r="AKY74" s="590"/>
      <c r="AKZ74" s="590"/>
      <c r="ALA74" s="590"/>
      <c r="ALB74" s="590"/>
      <c r="ALC74" s="590"/>
      <c r="ALD74" s="590"/>
      <c r="ALE74" s="590"/>
      <c r="ALF74" s="590"/>
      <c r="ALG74" s="590"/>
      <c r="ALH74" s="590"/>
      <c r="ALI74" s="590"/>
      <c r="ALJ74" s="590"/>
      <c r="ALK74" s="590"/>
      <c r="ALL74" s="590"/>
      <c r="ALM74" s="590"/>
      <c r="ALN74" s="590"/>
      <c r="ALO74" s="590"/>
      <c r="ALP74" s="590"/>
      <c r="ALQ74" s="590"/>
      <c r="ALR74" s="590"/>
      <c r="ALS74" s="590"/>
      <c r="ALT74" s="590"/>
      <c r="ALU74" s="590"/>
      <c r="ALV74" s="590"/>
      <c r="ALW74" s="590"/>
      <c r="ALX74" s="590"/>
      <c r="ALY74" s="590"/>
      <c r="ALZ74" s="590"/>
      <c r="AMA74" s="590"/>
      <c r="AMB74" s="590"/>
      <c r="AMC74" s="590"/>
      <c r="AMD74" s="590"/>
      <c r="AME74" s="590"/>
      <c r="AMF74" s="590"/>
      <c r="AMG74" s="590"/>
      <c r="AMH74" s="590"/>
      <c r="AMI74" s="590"/>
      <c r="AMJ74" s="590"/>
      <c r="AMK74" s="590"/>
      <c r="AML74" s="590"/>
      <c r="AMM74" s="590"/>
      <c r="AMN74" s="590"/>
      <c r="AMO74" s="590"/>
      <c r="AMP74" s="590"/>
      <c r="AMQ74" s="590"/>
      <c r="AMR74" s="590"/>
      <c r="AMS74" s="590"/>
      <c r="AMT74" s="590"/>
      <c r="AMU74" s="590"/>
      <c r="AMV74" s="590"/>
      <c r="AMW74" s="590"/>
      <c r="AMX74" s="590"/>
      <c r="AMY74" s="590"/>
      <c r="AMZ74" s="590"/>
      <c r="ANA74" s="590"/>
      <c r="ANB74" s="590"/>
      <c r="ANC74" s="590"/>
      <c r="AND74" s="590"/>
      <c r="ANE74" s="590"/>
      <c r="ANF74" s="590"/>
      <c r="ANG74" s="590"/>
      <c r="ANH74" s="590"/>
      <c r="ANI74" s="590"/>
      <c r="ANJ74" s="590"/>
      <c r="ANK74" s="590"/>
      <c r="ANL74" s="590"/>
      <c r="ANM74" s="590"/>
      <c r="ANN74" s="590"/>
      <c r="ANO74" s="590"/>
      <c r="ANP74" s="590"/>
      <c r="ANQ74" s="590"/>
      <c r="ANR74" s="590"/>
      <c r="ANS74" s="590"/>
      <c r="ANT74" s="590"/>
      <c r="ANU74" s="590"/>
      <c r="ANV74" s="590"/>
      <c r="ANW74" s="590"/>
      <c r="ANX74" s="590"/>
      <c r="ANY74" s="590"/>
      <c r="ANZ74" s="590"/>
      <c r="AOA74" s="590"/>
      <c r="AOB74" s="590"/>
      <c r="AOC74" s="590"/>
      <c r="AOD74" s="590"/>
      <c r="AOE74" s="590"/>
      <c r="AOF74" s="590"/>
      <c r="AOG74" s="590"/>
      <c r="AOH74" s="590"/>
      <c r="AOI74" s="590"/>
      <c r="AOJ74" s="590"/>
      <c r="AOK74" s="590"/>
      <c r="AOL74" s="590"/>
      <c r="AOM74" s="590"/>
      <c r="AON74" s="590"/>
      <c r="AOO74" s="590"/>
      <c r="AOP74" s="590"/>
      <c r="AOQ74" s="590"/>
      <c r="AOR74" s="590"/>
      <c r="AOS74" s="590"/>
      <c r="AOT74" s="590"/>
      <c r="AOU74" s="590"/>
      <c r="AOV74" s="590"/>
      <c r="AOW74" s="590"/>
      <c r="AOX74" s="590"/>
      <c r="AOY74" s="590"/>
      <c r="AOZ74" s="590"/>
      <c r="APA74" s="590"/>
      <c r="APB74" s="590"/>
      <c r="APC74" s="590"/>
      <c r="APD74" s="590"/>
      <c r="APE74" s="590"/>
      <c r="APF74" s="590"/>
      <c r="APG74" s="590"/>
      <c r="APH74" s="590"/>
      <c r="API74" s="590"/>
      <c r="APJ74" s="590"/>
      <c r="APK74" s="590"/>
      <c r="APL74" s="590"/>
      <c r="APM74" s="590"/>
      <c r="APN74" s="590"/>
      <c r="APO74" s="590"/>
      <c r="APP74" s="590"/>
      <c r="APQ74" s="590"/>
      <c r="APR74" s="590"/>
      <c r="APS74" s="590"/>
      <c r="APT74" s="590"/>
      <c r="APU74" s="590"/>
      <c r="APV74" s="590"/>
      <c r="APW74" s="590"/>
      <c r="APX74" s="590"/>
      <c r="APY74" s="590"/>
      <c r="APZ74" s="590"/>
      <c r="AQA74" s="590"/>
      <c r="AQB74" s="590"/>
      <c r="AQC74" s="590"/>
      <c r="AQD74" s="590"/>
      <c r="AQE74" s="590"/>
      <c r="AQF74" s="590"/>
      <c r="AQG74" s="590"/>
      <c r="AQH74" s="590"/>
      <c r="AQI74" s="590"/>
      <c r="AQJ74" s="590"/>
      <c r="AQK74" s="590"/>
      <c r="AQL74" s="590"/>
      <c r="AQM74" s="590"/>
      <c r="AQN74" s="590"/>
      <c r="AQO74" s="590"/>
      <c r="AQP74" s="590"/>
      <c r="AQQ74" s="590"/>
      <c r="AQR74" s="590"/>
      <c r="AQS74" s="590"/>
      <c r="AQT74" s="590"/>
      <c r="AQU74" s="590"/>
      <c r="AQV74" s="590"/>
      <c r="AQW74" s="590"/>
      <c r="AQX74" s="590"/>
      <c r="AQY74" s="590"/>
      <c r="AQZ74" s="590"/>
      <c r="ARA74" s="590"/>
      <c r="ARB74" s="590"/>
      <c r="ARC74" s="590"/>
      <c r="ARD74" s="590"/>
      <c r="ARE74" s="590"/>
      <c r="ARF74" s="590"/>
      <c r="ARG74" s="590"/>
      <c r="ARH74" s="590"/>
      <c r="ARI74" s="590"/>
      <c r="ARJ74" s="590"/>
      <c r="ARK74" s="590"/>
      <c r="ARL74" s="590"/>
      <c r="ARM74" s="590"/>
      <c r="ARN74" s="590"/>
      <c r="ARO74" s="590"/>
      <c r="ARP74" s="590"/>
      <c r="ARQ74" s="590"/>
      <c r="ARR74" s="590"/>
      <c r="ARS74" s="590"/>
      <c r="ART74" s="590"/>
      <c r="ARU74" s="590"/>
      <c r="ARV74" s="590"/>
      <c r="ARW74" s="590"/>
      <c r="ARX74" s="590"/>
      <c r="ARY74" s="590"/>
      <c r="ARZ74" s="590"/>
      <c r="ASA74" s="590"/>
      <c r="ASB74" s="590"/>
      <c r="ASC74" s="590"/>
      <c r="ASD74" s="590"/>
      <c r="ASE74" s="590"/>
      <c r="ASF74" s="590"/>
      <c r="ASG74" s="590"/>
      <c r="ASH74" s="590"/>
      <c r="ASI74" s="590"/>
      <c r="ASJ74" s="590"/>
      <c r="ASK74" s="590"/>
      <c r="ASL74" s="590"/>
      <c r="ASM74" s="590"/>
      <c r="ASN74" s="590"/>
      <c r="ASO74" s="590"/>
      <c r="ASP74" s="590"/>
      <c r="ASQ74" s="590"/>
      <c r="ASR74" s="590"/>
      <c r="ASS74" s="590"/>
      <c r="AST74" s="590"/>
      <c r="ASU74" s="590"/>
      <c r="ASV74" s="590"/>
      <c r="ASW74" s="590"/>
      <c r="ASX74" s="590"/>
      <c r="ASY74" s="590"/>
      <c r="ASZ74" s="590"/>
      <c r="ATA74" s="590"/>
      <c r="ATB74" s="590"/>
      <c r="ATC74" s="590"/>
      <c r="ATD74" s="590"/>
      <c r="ATE74" s="590"/>
      <c r="ATF74" s="590"/>
      <c r="ATG74" s="590"/>
      <c r="ATH74" s="590"/>
      <c r="ATI74" s="590"/>
      <c r="ATJ74" s="590"/>
      <c r="ATK74" s="590"/>
      <c r="ATL74" s="590"/>
      <c r="ATM74" s="590"/>
      <c r="ATN74" s="590"/>
      <c r="ATO74" s="590"/>
      <c r="ATP74" s="590"/>
      <c r="ATQ74" s="590"/>
      <c r="ATR74" s="590"/>
      <c r="ATS74" s="590"/>
      <c r="ATT74" s="590"/>
      <c r="ATU74" s="590"/>
      <c r="ATV74" s="590"/>
      <c r="ATW74" s="590"/>
      <c r="ATX74" s="590"/>
      <c r="ATY74" s="590"/>
      <c r="ATZ74" s="590"/>
      <c r="AUA74" s="590"/>
      <c r="AUB74" s="590"/>
      <c r="AUC74" s="590"/>
      <c r="AUD74" s="590"/>
      <c r="AUE74" s="590"/>
      <c r="AUF74" s="590"/>
      <c r="AUG74" s="590"/>
      <c r="AUH74" s="590"/>
      <c r="AUI74" s="590"/>
      <c r="AUJ74" s="590"/>
      <c r="AUK74" s="590"/>
      <c r="AUL74" s="590"/>
      <c r="AUM74" s="590"/>
      <c r="AUN74" s="590"/>
      <c r="AUO74" s="590"/>
      <c r="AUP74" s="590"/>
      <c r="AUQ74" s="590"/>
      <c r="AUR74" s="590"/>
      <c r="AUS74" s="590"/>
      <c r="AUT74" s="590"/>
      <c r="AUU74" s="590"/>
      <c r="AUV74" s="590"/>
      <c r="AUW74" s="590"/>
      <c r="AUX74" s="590"/>
      <c r="AUY74" s="590"/>
      <c r="AUZ74" s="590"/>
      <c r="AVA74" s="590"/>
      <c r="AVB74" s="590"/>
      <c r="AVC74" s="590"/>
      <c r="AVD74" s="590"/>
      <c r="AVE74" s="590"/>
      <c r="AVF74" s="590"/>
      <c r="AVG74" s="590"/>
      <c r="AVH74" s="590"/>
      <c r="AVI74" s="590"/>
      <c r="AVJ74" s="590"/>
      <c r="AVK74" s="590"/>
      <c r="AVL74" s="590"/>
      <c r="AVM74" s="590"/>
      <c r="AVN74" s="590"/>
      <c r="AVO74" s="590"/>
      <c r="AVP74" s="590"/>
      <c r="AVQ74" s="590"/>
      <c r="AVR74" s="590"/>
      <c r="AVS74" s="590"/>
      <c r="AVT74" s="590"/>
      <c r="AVU74" s="590"/>
      <c r="AVV74" s="590"/>
      <c r="AVW74" s="590"/>
      <c r="AVX74" s="590"/>
      <c r="AVY74" s="590"/>
      <c r="AVZ74" s="590"/>
      <c r="AWA74" s="590"/>
      <c r="AWB74" s="590"/>
      <c r="AWC74" s="590"/>
      <c r="AWD74" s="590"/>
      <c r="AWE74" s="590"/>
      <c r="AWF74" s="590"/>
      <c r="AWG74" s="590"/>
      <c r="AWH74" s="590"/>
      <c r="AWI74" s="590"/>
      <c r="AWJ74" s="590"/>
      <c r="AWK74" s="590"/>
      <c r="AWL74" s="590"/>
      <c r="AWM74" s="590"/>
      <c r="AWN74" s="590"/>
      <c r="AWO74" s="590"/>
      <c r="AWP74" s="590"/>
      <c r="AWQ74" s="590"/>
      <c r="AWR74" s="590"/>
      <c r="AWS74" s="590"/>
      <c r="AWT74" s="590"/>
      <c r="AWU74" s="590"/>
      <c r="AWV74" s="590"/>
      <c r="AWW74" s="590"/>
      <c r="AWX74" s="590"/>
      <c r="AWY74" s="590"/>
      <c r="AWZ74" s="590"/>
      <c r="AXA74" s="590"/>
      <c r="AXB74" s="590"/>
      <c r="AXC74" s="590"/>
      <c r="AXD74" s="590"/>
      <c r="AXE74" s="590"/>
      <c r="AXF74" s="590"/>
      <c r="AXG74" s="590"/>
      <c r="AXH74" s="590"/>
      <c r="AXI74" s="590"/>
      <c r="AXJ74" s="590"/>
      <c r="AXK74" s="590"/>
      <c r="AXL74" s="590"/>
      <c r="AXM74" s="590"/>
      <c r="AXN74" s="590"/>
      <c r="AXO74" s="590"/>
      <c r="AXP74" s="590"/>
      <c r="AXQ74" s="590"/>
      <c r="AXR74" s="590"/>
      <c r="AXS74" s="590"/>
      <c r="AXT74" s="590"/>
      <c r="AXU74" s="590"/>
      <c r="AXV74" s="590"/>
      <c r="AXW74" s="590"/>
      <c r="AXX74" s="590"/>
      <c r="AXY74" s="590"/>
      <c r="AXZ74" s="590"/>
      <c r="AYA74" s="590"/>
      <c r="AYB74" s="590"/>
      <c r="AYC74" s="590"/>
      <c r="AYD74" s="590"/>
      <c r="AYE74" s="590"/>
      <c r="AYF74" s="590"/>
      <c r="AYG74" s="590"/>
      <c r="AYH74" s="590"/>
      <c r="AYI74" s="590"/>
      <c r="AYJ74" s="590"/>
      <c r="AYK74" s="590"/>
      <c r="AYL74" s="590"/>
      <c r="AYM74" s="590"/>
      <c r="AYN74" s="590"/>
      <c r="AYO74" s="590"/>
      <c r="AYP74" s="590"/>
      <c r="AYQ74" s="590"/>
      <c r="AYR74" s="590"/>
      <c r="AYS74" s="590"/>
      <c r="AYT74" s="590"/>
      <c r="AYU74" s="590"/>
      <c r="AYV74" s="590"/>
      <c r="AYW74" s="590"/>
      <c r="AYX74" s="590"/>
      <c r="AYY74" s="590"/>
      <c r="AYZ74" s="590"/>
      <c r="AZA74" s="590"/>
      <c r="AZB74" s="590"/>
      <c r="AZC74" s="590"/>
      <c r="AZD74" s="590"/>
      <c r="AZE74" s="590"/>
      <c r="AZF74" s="590"/>
      <c r="AZG74" s="590"/>
      <c r="AZH74" s="590"/>
      <c r="AZI74" s="590"/>
      <c r="AZJ74" s="590"/>
      <c r="AZK74" s="590"/>
      <c r="AZL74" s="590"/>
      <c r="AZM74" s="590"/>
      <c r="AZN74" s="590"/>
      <c r="AZO74" s="590"/>
      <c r="AZP74" s="590"/>
      <c r="AZQ74" s="590"/>
      <c r="AZR74" s="590"/>
      <c r="AZS74" s="590"/>
      <c r="AZT74" s="590"/>
      <c r="AZU74" s="590"/>
      <c r="AZV74" s="590"/>
      <c r="AZW74" s="590"/>
      <c r="AZX74" s="590"/>
      <c r="AZY74" s="590"/>
      <c r="AZZ74" s="590"/>
      <c r="BAA74" s="590"/>
      <c r="BAB74" s="590"/>
      <c r="BAC74" s="590"/>
      <c r="BAD74" s="590"/>
      <c r="BAE74" s="590"/>
      <c r="BAF74" s="590"/>
      <c r="BAG74" s="590"/>
      <c r="BAH74" s="590"/>
      <c r="BAI74" s="590"/>
      <c r="BAJ74" s="590"/>
      <c r="BAK74" s="590"/>
      <c r="BAL74" s="590"/>
      <c r="BAM74" s="590"/>
      <c r="BAN74" s="590"/>
      <c r="BAO74" s="590"/>
      <c r="BAP74" s="590"/>
      <c r="BAQ74" s="590"/>
      <c r="BAR74" s="590"/>
      <c r="BAS74" s="590"/>
      <c r="BAT74" s="590"/>
      <c r="BAU74" s="590"/>
      <c r="BAV74" s="590"/>
      <c r="BAW74" s="590"/>
      <c r="BAX74" s="590"/>
      <c r="BAY74" s="590"/>
      <c r="BAZ74" s="590"/>
      <c r="BBA74" s="590"/>
      <c r="BBB74" s="590"/>
      <c r="BBC74" s="590"/>
      <c r="BBD74" s="590"/>
      <c r="BBE74" s="590"/>
      <c r="BBF74" s="590"/>
      <c r="BBG74" s="590"/>
      <c r="BBH74" s="590"/>
      <c r="BBI74" s="590"/>
      <c r="BBJ74" s="590"/>
      <c r="BBK74" s="590"/>
      <c r="BBL74" s="590"/>
      <c r="BBM74" s="590"/>
      <c r="BBN74" s="590"/>
      <c r="BBO74" s="590"/>
      <c r="BBP74" s="590"/>
      <c r="BBQ74" s="590"/>
      <c r="BBR74" s="590"/>
      <c r="BBS74" s="590"/>
      <c r="BBT74" s="590"/>
      <c r="BBU74" s="590"/>
      <c r="BBV74" s="590"/>
      <c r="BBW74" s="590"/>
      <c r="BBX74" s="590"/>
      <c r="BBY74" s="590"/>
      <c r="BBZ74" s="590"/>
      <c r="BCA74" s="590"/>
      <c r="BCB74" s="590"/>
      <c r="BCC74" s="590"/>
      <c r="BCD74" s="590"/>
      <c r="BCE74" s="590"/>
      <c r="BCF74" s="590"/>
      <c r="BCG74" s="590"/>
      <c r="BCH74" s="590"/>
      <c r="BCI74" s="590"/>
      <c r="BCJ74" s="590"/>
      <c r="BCK74" s="590"/>
      <c r="BCL74" s="590"/>
      <c r="BCM74" s="590"/>
      <c r="BCN74" s="590"/>
      <c r="BCO74" s="590"/>
      <c r="BCP74" s="590"/>
      <c r="BCQ74" s="590"/>
      <c r="BCR74" s="590"/>
      <c r="BCS74" s="590"/>
      <c r="BCT74" s="590"/>
      <c r="BCU74" s="590"/>
      <c r="BCV74" s="590"/>
      <c r="BCW74" s="590"/>
      <c r="BCX74" s="590"/>
      <c r="BCY74" s="590"/>
      <c r="BCZ74" s="590"/>
      <c r="BDA74" s="590"/>
      <c r="BDB74" s="590"/>
      <c r="BDC74" s="590"/>
      <c r="BDD74" s="590"/>
      <c r="BDE74" s="590"/>
      <c r="BDF74" s="590"/>
      <c r="BDG74" s="590"/>
      <c r="BDH74" s="590"/>
      <c r="BDI74" s="590"/>
      <c r="BDJ74" s="590"/>
      <c r="BDK74" s="590"/>
      <c r="BDL74" s="590"/>
      <c r="BDM74" s="590"/>
      <c r="BDN74" s="590"/>
      <c r="BDO74" s="590"/>
      <c r="BDP74" s="590"/>
      <c r="BDQ74" s="590"/>
      <c r="BDR74" s="590"/>
      <c r="BDS74" s="590"/>
      <c r="BDT74" s="590"/>
      <c r="BDU74" s="590"/>
      <c r="BDV74" s="590"/>
      <c r="BDW74" s="590"/>
      <c r="BDX74" s="590"/>
      <c r="BDY74" s="590"/>
      <c r="BDZ74" s="590"/>
      <c r="BEA74" s="590"/>
      <c r="BEB74" s="590"/>
      <c r="BEC74" s="590"/>
      <c r="BED74" s="590"/>
      <c r="BEE74" s="590"/>
      <c r="BEF74" s="590"/>
      <c r="BEG74" s="590"/>
      <c r="BEH74" s="590"/>
      <c r="BEI74" s="590"/>
      <c r="BEJ74" s="590"/>
      <c r="BEK74" s="590"/>
      <c r="BEL74" s="590"/>
      <c r="BEM74" s="590"/>
      <c r="BEN74" s="590"/>
      <c r="BEO74" s="590"/>
      <c r="BEP74" s="590"/>
      <c r="BEQ74" s="590"/>
      <c r="BER74" s="590"/>
      <c r="BES74" s="590"/>
      <c r="BET74" s="590"/>
      <c r="BEU74" s="590"/>
      <c r="BEV74" s="590"/>
      <c r="BEW74" s="590"/>
      <c r="BEX74" s="590"/>
      <c r="BEY74" s="590"/>
      <c r="BEZ74" s="590"/>
      <c r="BFA74" s="590"/>
      <c r="BFB74" s="590"/>
      <c r="BFC74" s="590"/>
      <c r="BFD74" s="590"/>
      <c r="BFE74" s="590"/>
      <c r="BFF74" s="590"/>
      <c r="BFG74" s="590"/>
      <c r="BFH74" s="590"/>
      <c r="BFI74" s="590"/>
      <c r="BFJ74" s="590"/>
      <c r="BFK74" s="590"/>
      <c r="BFL74" s="590"/>
      <c r="BFM74" s="590"/>
      <c r="BFN74" s="590"/>
      <c r="BFO74" s="590"/>
      <c r="BFP74" s="590"/>
      <c r="BFQ74" s="590"/>
      <c r="BFR74" s="590"/>
      <c r="BFS74" s="590"/>
      <c r="BFT74" s="590"/>
      <c r="BFU74" s="590"/>
      <c r="BFV74" s="590"/>
      <c r="BFW74" s="590"/>
      <c r="BFX74" s="590"/>
      <c r="BFY74" s="590"/>
      <c r="BFZ74" s="590"/>
      <c r="BGA74" s="590"/>
      <c r="BGB74" s="590"/>
      <c r="BGC74" s="590"/>
      <c r="BGD74" s="590"/>
      <c r="BGE74" s="590"/>
      <c r="BGF74" s="590"/>
      <c r="BGG74" s="590"/>
      <c r="BGH74" s="590"/>
      <c r="BGI74" s="590"/>
      <c r="BGJ74" s="590"/>
      <c r="BGK74" s="590"/>
      <c r="BGL74" s="590"/>
      <c r="BGM74" s="590"/>
      <c r="BGN74" s="590"/>
      <c r="BGO74" s="590"/>
      <c r="BGP74" s="590"/>
      <c r="BGQ74" s="590"/>
      <c r="BGR74" s="590"/>
      <c r="BGS74" s="590"/>
      <c r="BGT74" s="590"/>
      <c r="BGU74" s="590"/>
      <c r="BGV74" s="590"/>
      <c r="BGW74" s="590"/>
      <c r="BGX74" s="590"/>
      <c r="BGY74" s="590"/>
      <c r="BGZ74" s="590"/>
      <c r="BHA74" s="590"/>
      <c r="BHB74" s="590"/>
      <c r="BHC74" s="590"/>
      <c r="BHD74" s="590"/>
      <c r="BHE74" s="590"/>
      <c r="BHF74" s="590"/>
      <c r="BHG74" s="590"/>
      <c r="BHH74" s="590"/>
      <c r="BHI74" s="590"/>
      <c r="BHJ74" s="590"/>
      <c r="BHK74" s="590"/>
      <c r="BHL74" s="590"/>
      <c r="BHM74" s="590"/>
      <c r="BHN74" s="590"/>
      <c r="BHO74" s="590"/>
      <c r="BHP74" s="590"/>
      <c r="BHQ74" s="590"/>
      <c r="BHR74" s="590"/>
      <c r="BHS74" s="590"/>
      <c r="BHT74" s="590"/>
      <c r="BHU74" s="590"/>
      <c r="BHV74" s="590"/>
      <c r="BHW74" s="590"/>
      <c r="BHX74" s="590"/>
      <c r="BHY74" s="590"/>
      <c r="BHZ74" s="590"/>
      <c r="BIA74" s="590"/>
      <c r="BIB74" s="590"/>
      <c r="BIC74" s="590"/>
      <c r="BID74" s="590"/>
      <c r="BIE74" s="590"/>
      <c r="BIF74" s="590"/>
      <c r="BIG74" s="590"/>
      <c r="BIH74" s="590"/>
      <c r="BII74" s="590"/>
      <c r="BIJ74" s="590"/>
      <c r="BIK74" s="590"/>
      <c r="BIL74" s="590"/>
      <c r="BIM74" s="590"/>
      <c r="BIN74" s="590"/>
      <c r="BIO74" s="590"/>
      <c r="BIP74" s="590"/>
      <c r="BIQ74" s="590"/>
      <c r="BIR74" s="590"/>
      <c r="BIS74" s="590"/>
      <c r="BIT74" s="590"/>
      <c r="BIU74" s="590"/>
      <c r="BIV74" s="590"/>
      <c r="BIW74" s="590"/>
      <c r="BIX74" s="590"/>
      <c r="BIY74" s="590"/>
      <c r="BIZ74" s="590"/>
      <c r="BJA74" s="590"/>
      <c r="BJB74" s="590"/>
      <c r="BJC74" s="590"/>
      <c r="BJD74" s="590"/>
      <c r="BJE74" s="590"/>
      <c r="BJF74" s="590"/>
      <c r="BJG74" s="590"/>
      <c r="BJH74" s="590"/>
      <c r="BJI74" s="590"/>
      <c r="BJJ74" s="590"/>
      <c r="BJK74" s="590"/>
      <c r="BJL74" s="590"/>
      <c r="BJM74" s="590"/>
      <c r="BJN74" s="590"/>
      <c r="BJO74" s="590"/>
      <c r="BJP74" s="590"/>
      <c r="BJQ74" s="590"/>
      <c r="BJR74" s="590"/>
      <c r="BJS74" s="590"/>
      <c r="BJT74" s="590"/>
      <c r="BJU74" s="590"/>
      <c r="BJV74" s="590"/>
      <c r="BJW74" s="590"/>
      <c r="BJX74" s="590"/>
      <c r="BJY74" s="590"/>
      <c r="BJZ74" s="590"/>
      <c r="BKA74" s="590"/>
      <c r="BKB74" s="590"/>
      <c r="BKC74" s="590"/>
      <c r="BKD74" s="590"/>
      <c r="BKE74" s="590"/>
      <c r="BKF74" s="590"/>
      <c r="BKG74" s="590"/>
      <c r="BKH74" s="590"/>
      <c r="BKI74" s="590"/>
      <c r="BKJ74" s="590"/>
      <c r="BKK74" s="590"/>
      <c r="BKL74" s="590"/>
      <c r="BKM74" s="590"/>
      <c r="BKN74" s="590"/>
      <c r="BKO74" s="590"/>
      <c r="BKP74" s="590"/>
      <c r="BKQ74" s="590"/>
      <c r="BKR74" s="590"/>
      <c r="BKS74" s="590"/>
      <c r="BKT74" s="590"/>
      <c r="BKU74" s="590"/>
      <c r="BKV74" s="590"/>
      <c r="BKW74" s="590"/>
      <c r="BKX74" s="590"/>
      <c r="BKY74" s="590"/>
      <c r="BKZ74" s="590"/>
      <c r="BLA74" s="590"/>
      <c r="BLB74" s="590"/>
      <c r="BLC74" s="590"/>
      <c r="BLD74" s="590"/>
      <c r="BLE74" s="590"/>
      <c r="BLF74" s="590"/>
      <c r="BLG74" s="590"/>
      <c r="BLH74" s="590"/>
      <c r="BLI74" s="590"/>
      <c r="BLJ74" s="590"/>
      <c r="BLK74" s="590"/>
      <c r="BLL74" s="590"/>
      <c r="BLM74" s="590"/>
      <c r="BLN74" s="590"/>
      <c r="BLO74" s="590"/>
      <c r="BLP74" s="590"/>
      <c r="BLQ74" s="590"/>
      <c r="BLR74" s="590"/>
      <c r="BLS74" s="590"/>
      <c r="BLT74" s="590"/>
      <c r="BLU74" s="590"/>
      <c r="BLV74" s="590"/>
      <c r="BLW74" s="590"/>
      <c r="BLX74" s="590"/>
      <c r="BLY74" s="590"/>
      <c r="BLZ74" s="590"/>
      <c r="BMA74" s="590"/>
      <c r="BMB74" s="590"/>
      <c r="BMC74" s="590"/>
      <c r="BMD74" s="590"/>
      <c r="BME74" s="590"/>
      <c r="BMF74" s="590"/>
      <c r="BMG74" s="590"/>
      <c r="BMH74" s="590"/>
      <c r="BMI74" s="590"/>
      <c r="BMJ74" s="590"/>
      <c r="BMK74" s="590"/>
      <c r="BML74" s="590"/>
      <c r="BMM74" s="590"/>
      <c r="BMN74" s="590"/>
      <c r="BMO74" s="590"/>
      <c r="BMP74" s="590"/>
      <c r="BMQ74" s="590"/>
      <c r="BMR74" s="590"/>
      <c r="BMS74" s="590"/>
      <c r="BMT74" s="590"/>
      <c r="BMU74" s="590"/>
      <c r="BMV74" s="590"/>
      <c r="BMW74" s="590"/>
      <c r="BMX74" s="590"/>
      <c r="BMY74" s="590"/>
      <c r="BMZ74" s="590"/>
      <c r="BNA74" s="590"/>
      <c r="BNB74" s="590"/>
      <c r="BNC74" s="590"/>
      <c r="BND74" s="590"/>
      <c r="BNE74" s="590"/>
      <c r="BNF74" s="590"/>
      <c r="BNG74" s="590"/>
      <c r="BNH74" s="590"/>
      <c r="BNI74" s="590"/>
      <c r="BNJ74" s="590"/>
      <c r="BNK74" s="590"/>
      <c r="BNL74" s="590"/>
      <c r="BNM74" s="590"/>
      <c r="BNN74" s="590"/>
      <c r="BNO74" s="590"/>
      <c r="BNP74" s="590"/>
      <c r="BNQ74" s="590"/>
      <c r="BNR74" s="590"/>
      <c r="BNS74" s="590"/>
      <c r="BNT74" s="590"/>
      <c r="BNU74" s="590"/>
      <c r="BNV74" s="590"/>
      <c r="BNW74" s="590"/>
      <c r="BNX74" s="590"/>
      <c r="BNY74" s="590"/>
      <c r="BNZ74" s="590"/>
      <c r="BOA74" s="590"/>
      <c r="BOB74" s="590"/>
      <c r="BOC74" s="590"/>
      <c r="BOD74" s="590"/>
      <c r="BOE74" s="590"/>
      <c r="BOF74" s="590"/>
      <c r="BOG74" s="590"/>
      <c r="BOH74" s="590"/>
      <c r="BOI74" s="590"/>
      <c r="BOJ74" s="590"/>
      <c r="BOK74" s="590"/>
      <c r="BOL74" s="590"/>
      <c r="BOM74" s="590"/>
      <c r="BON74" s="590"/>
      <c r="BOO74" s="590"/>
      <c r="BOP74" s="590"/>
      <c r="BOQ74" s="590"/>
      <c r="BOR74" s="590"/>
      <c r="BOS74" s="590"/>
      <c r="BOT74" s="590"/>
      <c r="BOU74" s="590"/>
      <c r="BOV74" s="590"/>
      <c r="BOW74" s="590"/>
      <c r="BOX74" s="590"/>
      <c r="BOY74" s="590"/>
      <c r="BOZ74" s="590"/>
      <c r="BPA74" s="590"/>
      <c r="BPB74" s="590"/>
      <c r="BPC74" s="590"/>
      <c r="BPD74" s="590"/>
      <c r="BPE74" s="590"/>
      <c r="BPF74" s="590"/>
      <c r="BPG74" s="590"/>
      <c r="BPH74" s="590"/>
      <c r="BPI74" s="590"/>
      <c r="BPJ74" s="590"/>
      <c r="BPK74" s="590"/>
      <c r="BPL74" s="590"/>
      <c r="BPM74" s="590"/>
      <c r="BPN74" s="590"/>
      <c r="BPO74" s="590"/>
      <c r="BPP74" s="590"/>
      <c r="BPQ74" s="590"/>
      <c r="BPR74" s="590"/>
      <c r="BPS74" s="590"/>
      <c r="BPT74" s="590"/>
      <c r="BPU74" s="590"/>
      <c r="BPV74" s="590"/>
      <c r="BPW74" s="590"/>
      <c r="BPX74" s="590"/>
      <c r="BPY74" s="590"/>
      <c r="BPZ74" s="590"/>
      <c r="BQA74" s="590"/>
      <c r="BQB74" s="590"/>
      <c r="BQC74" s="590"/>
      <c r="BQD74" s="590"/>
      <c r="BQE74" s="590"/>
      <c r="BQF74" s="590"/>
      <c r="BQG74" s="590"/>
      <c r="BQH74" s="590"/>
      <c r="BQI74" s="590"/>
      <c r="BQJ74" s="590"/>
      <c r="BQK74" s="590"/>
      <c r="BQL74" s="590"/>
      <c r="BQM74" s="590"/>
      <c r="BQN74" s="590"/>
      <c r="BQO74" s="590"/>
      <c r="BQP74" s="590"/>
      <c r="BQQ74" s="590"/>
      <c r="BQR74" s="590"/>
      <c r="BQS74" s="590"/>
      <c r="BQT74" s="590"/>
      <c r="BQU74" s="590"/>
      <c r="BQV74" s="590"/>
      <c r="BQW74" s="590"/>
      <c r="BQX74" s="590"/>
      <c r="BQY74" s="590"/>
      <c r="BQZ74" s="590"/>
      <c r="BRA74" s="590"/>
      <c r="BRB74" s="590"/>
      <c r="BRC74" s="590"/>
      <c r="BRD74" s="590"/>
      <c r="BRE74" s="590"/>
      <c r="BRF74" s="590"/>
      <c r="BRG74" s="590"/>
      <c r="BRH74" s="590"/>
      <c r="BRI74" s="590"/>
      <c r="BRJ74" s="590"/>
      <c r="BRK74" s="590"/>
      <c r="BRL74" s="590"/>
      <c r="BRM74" s="590"/>
      <c r="BRN74" s="590"/>
      <c r="BRO74" s="590"/>
      <c r="BRP74" s="590"/>
      <c r="BRQ74" s="590"/>
      <c r="BRR74" s="590"/>
      <c r="BRS74" s="590"/>
      <c r="BRT74" s="590"/>
      <c r="BRU74" s="590"/>
      <c r="BRV74" s="590"/>
      <c r="BRW74" s="590"/>
      <c r="BRX74" s="590"/>
      <c r="BRY74" s="590"/>
      <c r="BRZ74" s="590"/>
      <c r="BSA74" s="590"/>
      <c r="BSB74" s="590"/>
      <c r="BSC74" s="590"/>
      <c r="BSD74" s="590"/>
      <c r="BSE74" s="590"/>
      <c r="BSF74" s="590"/>
      <c r="BSG74" s="590"/>
      <c r="BSH74" s="590"/>
      <c r="BSI74" s="590"/>
      <c r="BSJ74" s="590"/>
      <c r="BSK74" s="590"/>
      <c r="BSL74" s="590"/>
      <c r="BSM74" s="590"/>
      <c r="BSN74" s="590"/>
      <c r="BSO74" s="590"/>
      <c r="BSP74" s="590"/>
      <c r="BSQ74" s="590"/>
      <c r="BSR74" s="590"/>
      <c r="BSS74" s="590"/>
      <c r="BST74" s="590"/>
      <c r="BSU74" s="590"/>
      <c r="BSV74" s="590"/>
      <c r="BSW74" s="590"/>
      <c r="BSX74" s="590"/>
      <c r="BSY74" s="590"/>
      <c r="BSZ74" s="590"/>
      <c r="BTA74" s="590"/>
      <c r="BTB74" s="590"/>
      <c r="BTC74" s="590"/>
      <c r="BTD74" s="590"/>
      <c r="BTE74" s="590"/>
      <c r="BTF74" s="590"/>
      <c r="BTG74" s="590"/>
      <c r="BTH74" s="590"/>
      <c r="BTI74" s="590"/>
      <c r="BTJ74" s="590"/>
      <c r="BTK74" s="590"/>
      <c r="BTL74" s="590"/>
      <c r="BTM74" s="590"/>
      <c r="BTN74" s="590"/>
      <c r="BTO74" s="590"/>
      <c r="BTP74" s="590"/>
      <c r="BTQ74" s="590"/>
      <c r="BTR74" s="590"/>
      <c r="BTS74" s="590"/>
      <c r="BTT74" s="590"/>
      <c r="BTU74" s="590"/>
      <c r="BTV74" s="590"/>
      <c r="BTW74" s="590"/>
      <c r="BTX74" s="590"/>
      <c r="BTY74" s="590"/>
      <c r="BTZ74" s="590"/>
      <c r="BUA74" s="590"/>
      <c r="BUB74" s="590"/>
      <c r="BUC74" s="590"/>
      <c r="BUD74" s="590"/>
      <c r="BUE74" s="590"/>
      <c r="BUF74" s="590"/>
      <c r="BUG74" s="590"/>
      <c r="BUH74" s="590"/>
      <c r="BUI74" s="590"/>
      <c r="BUJ74" s="590"/>
      <c r="BUK74" s="590"/>
      <c r="BUL74" s="590"/>
      <c r="BUM74" s="590"/>
      <c r="BUN74" s="590"/>
      <c r="BUO74" s="590"/>
      <c r="BUP74" s="590"/>
      <c r="BUQ74" s="590"/>
      <c r="BUR74" s="590"/>
      <c r="BUS74" s="590"/>
      <c r="BUT74" s="590"/>
      <c r="BUU74" s="590"/>
      <c r="BUV74" s="590"/>
      <c r="BUW74" s="590"/>
      <c r="BUX74" s="590"/>
      <c r="BUY74" s="590"/>
      <c r="BUZ74" s="590"/>
      <c r="BVA74" s="590"/>
      <c r="BVB74" s="590"/>
      <c r="BVC74" s="590"/>
      <c r="BVD74" s="590"/>
      <c r="BVE74" s="590"/>
      <c r="BVF74" s="590"/>
      <c r="BVG74" s="590"/>
      <c r="BVH74" s="590"/>
      <c r="BVI74" s="590"/>
      <c r="BVJ74" s="590"/>
      <c r="BVK74" s="590"/>
      <c r="BVL74" s="590"/>
      <c r="BVM74" s="590"/>
      <c r="BVN74" s="590"/>
      <c r="BVO74" s="590"/>
      <c r="BVP74" s="590"/>
      <c r="BVQ74" s="590"/>
      <c r="BVR74" s="590"/>
      <c r="BVS74" s="590"/>
      <c r="BVT74" s="590"/>
      <c r="BVU74" s="590"/>
      <c r="BVV74" s="590"/>
      <c r="BVW74" s="590"/>
      <c r="BVX74" s="590"/>
      <c r="BVY74" s="590"/>
      <c r="BVZ74" s="590"/>
      <c r="BWA74" s="590"/>
      <c r="BWB74" s="590"/>
      <c r="BWC74" s="590"/>
      <c r="BWD74" s="590"/>
      <c r="BWE74" s="590"/>
      <c r="BWF74" s="590"/>
      <c r="BWG74" s="590"/>
      <c r="BWH74" s="590"/>
      <c r="BWI74" s="590"/>
      <c r="BWJ74" s="590"/>
      <c r="BWK74" s="590"/>
      <c r="BWL74" s="590"/>
      <c r="BWM74" s="590"/>
      <c r="BWN74" s="590"/>
      <c r="BWO74" s="590"/>
      <c r="BWP74" s="590"/>
      <c r="BWQ74" s="590"/>
      <c r="BWR74" s="590"/>
      <c r="BWS74" s="590"/>
      <c r="BWT74" s="590"/>
      <c r="BWU74" s="590"/>
      <c r="BWV74" s="590"/>
      <c r="BWW74" s="590"/>
      <c r="BWX74" s="590"/>
      <c r="BWY74" s="590"/>
      <c r="BWZ74" s="590"/>
      <c r="BXA74" s="590"/>
      <c r="BXB74" s="590"/>
      <c r="BXC74" s="590"/>
      <c r="BXD74" s="590"/>
      <c r="BXE74" s="590"/>
      <c r="BXF74" s="590"/>
      <c r="BXG74" s="590"/>
      <c r="BXH74" s="590"/>
      <c r="BXI74" s="590"/>
      <c r="BXJ74" s="590"/>
      <c r="BXK74" s="590"/>
      <c r="BXL74" s="590"/>
      <c r="BXM74" s="590"/>
      <c r="BXN74" s="590"/>
      <c r="BXO74" s="590"/>
      <c r="BXP74" s="590"/>
      <c r="BXQ74" s="590"/>
      <c r="BXR74" s="590"/>
      <c r="BXS74" s="590"/>
      <c r="BXT74" s="590"/>
      <c r="BXU74" s="590"/>
      <c r="BXV74" s="590"/>
      <c r="BXW74" s="590"/>
      <c r="BXX74" s="590"/>
      <c r="BXY74" s="590"/>
      <c r="BXZ74" s="590"/>
      <c r="BYA74" s="590"/>
      <c r="BYB74" s="590"/>
      <c r="BYC74" s="590"/>
      <c r="BYD74" s="590"/>
      <c r="BYE74" s="590"/>
      <c r="BYF74" s="590"/>
      <c r="BYG74" s="590"/>
      <c r="BYH74" s="590"/>
      <c r="BYI74" s="590"/>
      <c r="BYJ74" s="590"/>
      <c r="BYK74" s="590"/>
      <c r="BYL74" s="590"/>
      <c r="BYM74" s="590"/>
      <c r="BYN74" s="590"/>
      <c r="BYO74" s="590"/>
      <c r="BYP74" s="590"/>
      <c r="BYQ74" s="590"/>
      <c r="BYR74" s="590"/>
      <c r="BYS74" s="590"/>
      <c r="BYT74" s="590"/>
      <c r="BYU74" s="590"/>
      <c r="BYV74" s="590"/>
      <c r="BYW74" s="590"/>
      <c r="BYX74" s="590"/>
      <c r="BYY74" s="590"/>
      <c r="BYZ74" s="590"/>
      <c r="BZA74" s="590"/>
      <c r="BZB74" s="590"/>
      <c r="BZC74" s="590"/>
      <c r="BZD74" s="590"/>
      <c r="BZE74" s="590"/>
      <c r="BZF74" s="590"/>
      <c r="BZG74" s="590"/>
      <c r="BZH74" s="590"/>
      <c r="BZI74" s="590"/>
      <c r="BZJ74" s="590"/>
      <c r="BZK74" s="590"/>
      <c r="BZL74" s="590"/>
      <c r="BZM74" s="590"/>
      <c r="BZN74" s="590"/>
      <c r="BZO74" s="590"/>
      <c r="BZP74" s="590"/>
      <c r="BZQ74" s="590"/>
      <c r="BZR74" s="590"/>
      <c r="BZS74" s="590"/>
      <c r="BZT74" s="590"/>
      <c r="BZU74" s="590"/>
      <c r="BZV74" s="590"/>
      <c r="BZW74" s="590"/>
      <c r="BZX74" s="590"/>
      <c r="BZY74" s="590"/>
      <c r="BZZ74" s="590"/>
      <c r="CAA74" s="590"/>
      <c r="CAB74" s="590"/>
      <c r="CAC74" s="590"/>
      <c r="CAD74" s="590"/>
      <c r="CAE74" s="590"/>
      <c r="CAF74" s="590"/>
      <c r="CAG74" s="590"/>
      <c r="CAH74" s="590"/>
      <c r="CAI74" s="590"/>
      <c r="CAJ74" s="590"/>
      <c r="CAK74" s="590"/>
      <c r="CAL74" s="590"/>
      <c r="CAM74" s="590"/>
      <c r="CAN74" s="590"/>
      <c r="CAO74" s="590"/>
      <c r="CAP74" s="590"/>
      <c r="CAQ74" s="590"/>
      <c r="CAR74" s="590"/>
      <c r="CAS74" s="590"/>
      <c r="CAT74" s="590"/>
      <c r="CAU74" s="590"/>
      <c r="CAV74" s="590"/>
      <c r="CAW74" s="590"/>
      <c r="CAX74" s="590"/>
      <c r="CAY74" s="590"/>
      <c r="CAZ74" s="590"/>
      <c r="CBA74" s="590"/>
      <c r="CBB74" s="590"/>
      <c r="CBC74" s="590"/>
      <c r="CBD74" s="590"/>
      <c r="CBE74" s="590"/>
      <c r="CBF74" s="590"/>
      <c r="CBG74" s="590"/>
      <c r="CBH74" s="590"/>
      <c r="CBI74" s="590"/>
      <c r="CBJ74" s="590"/>
      <c r="CBK74" s="590"/>
      <c r="CBL74" s="590"/>
      <c r="CBM74" s="590"/>
      <c r="CBN74" s="590"/>
      <c r="CBO74" s="590"/>
      <c r="CBP74" s="590"/>
      <c r="CBQ74" s="590"/>
      <c r="CBR74" s="590"/>
      <c r="CBS74" s="590"/>
      <c r="CBT74" s="590"/>
      <c r="CBU74" s="590"/>
      <c r="CBV74" s="590"/>
      <c r="CBW74" s="590"/>
      <c r="CBX74" s="590"/>
      <c r="CBY74" s="590"/>
      <c r="CBZ74" s="590"/>
      <c r="CCA74" s="590"/>
      <c r="CCB74" s="590"/>
      <c r="CCC74" s="590"/>
      <c r="CCD74" s="590"/>
      <c r="CCE74" s="590"/>
      <c r="CCF74" s="590"/>
      <c r="CCG74" s="590"/>
      <c r="CCH74" s="590"/>
      <c r="CCI74" s="590"/>
      <c r="CCJ74" s="590"/>
      <c r="CCK74" s="590"/>
      <c r="CCL74" s="590"/>
      <c r="CCM74" s="590"/>
      <c r="CCN74" s="590"/>
      <c r="CCO74" s="590"/>
      <c r="CCP74" s="590"/>
      <c r="CCQ74" s="590"/>
      <c r="CCR74" s="590"/>
      <c r="CCS74" s="590"/>
      <c r="CCT74" s="590"/>
      <c r="CCU74" s="590"/>
      <c r="CCV74" s="590"/>
      <c r="CCW74" s="590"/>
      <c r="CCX74" s="590"/>
      <c r="CCY74" s="590"/>
      <c r="CCZ74" s="590"/>
      <c r="CDA74" s="590"/>
      <c r="CDB74" s="590"/>
      <c r="CDC74" s="590"/>
      <c r="CDD74" s="590"/>
      <c r="CDE74" s="590"/>
      <c r="CDF74" s="590"/>
      <c r="CDG74" s="590"/>
      <c r="CDH74" s="590"/>
      <c r="CDI74" s="590"/>
      <c r="CDJ74" s="590"/>
      <c r="CDK74" s="590"/>
      <c r="CDL74" s="590"/>
      <c r="CDM74" s="590"/>
      <c r="CDN74" s="590"/>
      <c r="CDO74" s="590"/>
      <c r="CDP74" s="590"/>
      <c r="CDQ74" s="590"/>
      <c r="CDR74" s="590"/>
      <c r="CDS74" s="590"/>
      <c r="CDT74" s="590"/>
      <c r="CDU74" s="590"/>
      <c r="CDV74" s="590"/>
      <c r="CDW74" s="590"/>
      <c r="CDX74" s="590"/>
      <c r="CDY74" s="590"/>
      <c r="CDZ74" s="590"/>
      <c r="CEA74" s="590"/>
      <c r="CEB74" s="590"/>
      <c r="CEC74" s="590"/>
      <c r="CED74" s="590"/>
      <c r="CEE74" s="590"/>
      <c r="CEF74" s="590"/>
      <c r="CEG74" s="590"/>
      <c r="CEH74" s="590"/>
      <c r="CEI74" s="590"/>
      <c r="CEJ74" s="590"/>
      <c r="CEK74" s="590"/>
      <c r="CEL74" s="590"/>
      <c r="CEM74" s="590"/>
      <c r="CEN74" s="590"/>
      <c r="CEO74" s="590"/>
      <c r="CEP74" s="590"/>
      <c r="CEQ74" s="590"/>
      <c r="CER74" s="590"/>
      <c r="CES74" s="590"/>
      <c r="CET74" s="590"/>
      <c r="CEU74" s="590"/>
      <c r="CEV74" s="590"/>
      <c r="CEW74" s="590"/>
      <c r="CEX74" s="590"/>
      <c r="CEY74" s="590"/>
      <c r="CEZ74" s="590"/>
      <c r="CFA74" s="590"/>
      <c r="CFB74" s="590"/>
      <c r="CFC74" s="590"/>
      <c r="CFD74" s="590"/>
      <c r="CFE74" s="590"/>
      <c r="CFF74" s="590"/>
      <c r="CFG74" s="590"/>
      <c r="CFH74" s="590"/>
      <c r="CFI74" s="590"/>
      <c r="CFJ74" s="590"/>
      <c r="CFK74" s="590"/>
      <c r="CFL74" s="590"/>
      <c r="CFM74" s="590"/>
      <c r="CFN74" s="590"/>
      <c r="CFO74" s="590"/>
      <c r="CFP74" s="590"/>
      <c r="CFQ74" s="590"/>
      <c r="CFR74" s="590"/>
      <c r="CFS74" s="590"/>
      <c r="CFT74" s="590"/>
      <c r="CFU74" s="590"/>
      <c r="CFV74" s="590"/>
      <c r="CFW74" s="590"/>
      <c r="CFX74" s="590"/>
      <c r="CFY74" s="590"/>
      <c r="CFZ74" s="590"/>
      <c r="CGA74" s="590"/>
      <c r="CGB74" s="590"/>
      <c r="CGC74" s="590"/>
      <c r="CGD74" s="590"/>
      <c r="CGE74" s="590"/>
      <c r="CGF74" s="590"/>
      <c r="CGG74" s="590"/>
      <c r="CGH74" s="590"/>
      <c r="CGI74" s="590"/>
      <c r="CGJ74" s="590"/>
      <c r="CGK74" s="590"/>
      <c r="CGL74" s="590"/>
      <c r="CGM74" s="590"/>
      <c r="CGN74" s="590"/>
      <c r="CGO74" s="590"/>
      <c r="CGP74" s="590"/>
      <c r="CGQ74" s="590"/>
      <c r="CGR74" s="590"/>
      <c r="CGS74" s="590"/>
      <c r="CGT74" s="590"/>
      <c r="CGU74" s="590"/>
      <c r="CGV74" s="590"/>
      <c r="CGW74" s="590"/>
      <c r="CGX74" s="590"/>
      <c r="CGY74" s="590"/>
      <c r="CGZ74" s="590"/>
      <c r="CHA74" s="590"/>
      <c r="CHB74" s="590"/>
      <c r="CHC74" s="590"/>
      <c r="CHD74" s="590"/>
      <c r="CHE74" s="590"/>
      <c r="CHF74" s="590"/>
      <c r="CHG74" s="590"/>
      <c r="CHH74" s="590"/>
      <c r="CHI74" s="590"/>
      <c r="CHJ74" s="590"/>
      <c r="CHK74" s="590"/>
      <c r="CHL74" s="590"/>
      <c r="CHM74" s="590"/>
      <c r="CHN74" s="590"/>
      <c r="CHO74" s="590"/>
      <c r="CHP74" s="590"/>
      <c r="CHQ74" s="590"/>
      <c r="CHR74" s="590"/>
      <c r="CHS74" s="590"/>
      <c r="CHT74" s="590"/>
      <c r="CHU74" s="590"/>
      <c r="CHV74" s="590"/>
      <c r="CHW74" s="590"/>
      <c r="CHX74" s="590"/>
      <c r="CHY74" s="590"/>
      <c r="CHZ74" s="590"/>
      <c r="CIA74" s="590"/>
      <c r="CIB74" s="590"/>
      <c r="CIC74" s="590"/>
      <c r="CID74" s="590"/>
      <c r="CIE74" s="590"/>
      <c r="CIF74" s="590"/>
      <c r="CIG74" s="590"/>
      <c r="CIH74" s="590"/>
      <c r="CII74" s="590"/>
      <c r="CIJ74" s="590"/>
      <c r="CIK74" s="590"/>
      <c r="CIL74" s="590"/>
      <c r="CIM74" s="590"/>
      <c r="CIN74" s="590"/>
      <c r="CIO74" s="590"/>
      <c r="CIP74" s="590"/>
      <c r="CIQ74" s="590"/>
      <c r="CIR74" s="590"/>
      <c r="CIS74" s="590"/>
      <c r="CIT74" s="590"/>
      <c r="CIU74" s="590"/>
      <c r="CIV74" s="590"/>
      <c r="CIW74" s="590"/>
      <c r="CIX74" s="590"/>
      <c r="CIY74" s="590"/>
      <c r="CIZ74" s="590"/>
      <c r="CJA74" s="590"/>
      <c r="CJB74" s="590"/>
      <c r="CJC74" s="590"/>
      <c r="CJD74" s="590"/>
      <c r="CJE74" s="590"/>
      <c r="CJF74" s="590"/>
      <c r="CJG74" s="590"/>
      <c r="CJH74" s="590"/>
      <c r="CJI74" s="590"/>
      <c r="CJJ74" s="590"/>
      <c r="CJK74" s="590"/>
      <c r="CJL74" s="590"/>
      <c r="CJM74" s="590"/>
      <c r="CJN74" s="590"/>
      <c r="CJO74" s="590"/>
      <c r="CJP74" s="590"/>
      <c r="CJQ74" s="590"/>
      <c r="CJR74" s="590"/>
      <c r="CJS74" s="590"/>
      <c r="CJT74" s="590"/>
      <c r="CJU74" s="590"/>
      <c r="CJV74" s="590"/>
      <c r="CJW74" s="590"/>
      <c r="CJX74" s="590"/>
      <c r="CJY74" s="590"/>
      <c r="CJZ74" s="590"/>
      <c r="CKA74" s="590"/>
      <c r="CKB74" s="590"/>
      <c r="CKC74" s="590"/>
      <c r="CKD74" s="590"/>
      <c r="CKE74" s="590"/>
      <c r="CKF74" s="590"/>
      <c r="CKG74" s="590"/>
      <c r="CKH74" s="590"/>
      <c r="CKI74" s="590"/>
      <c r="CKJ74" s="590"/>
      <c r="CKK74" s="590"/>
      <c r="CKL74" s="590"/>
      <c r="CKM74" s="590"/>
      <c r="CKN74" s="590"/>
      <c r="CKO74" s="590"/>
      <c r="CKP74" s="590"/>
      <c r="CKQ74" s="590"/>
      <c r="CKR74" s="590"/>
      <c r="CKS74" s="590"/>
      <c r="CKT74" s="590"/>
      <c r="CKU74" s="590"/>
      <c r="CKV74" s="590"/>
      <c r="CKW74" s="590"/>
      <c r="CKX74" s="590"/>
      <c r="CKY74" s="590"/>
      <c r="CKZ74" s="590"/>
      <c r="CLA74" s="590"/>
      <c r="CLB74" s="590"/>
      <c r="CLC74" s="590"/>
      <c r="CLD74" s="590"/>
      <c r="CLE74" s="590"/>
      <c r="CLF74" s="590"/>
      <c r="CLG74" s="590"/>
      <c r="CLH74" s="590"/>
      <c r="CLI74" s="590"/>
      <c r="CLJ74" s="590"/>
      <c r="CLK74" s="590"/>
      <c r="CLL74" s="590"/>
      <c r="CLM74" s="590"/>
      <c r="CLN74" s="590"/>
      <c r="CLO74" s="590"/>
      <c r="CLP74" s="590"/>
      <c r="CLQ74" s="590"/>
      <c r="CLR74" s="590"/>
      <c r="CLS74" s="590"/>
      <c r="CLT74" s="590"/>
      <c r="CLU74" s="590"/>
      <c r="CLV74" s="590"/>
      <c r="CLW74" s="590"/>
      <c r="CLX74" s="590"/>
      <c r="CLY74" s="590"/>
      <c r="CLZ74" s="590"/>
      <c r="CMA74" s="590"/>
      <c r="CMB74" s="590"/>
      <c r="CMC74" s="590"/>
      <c r="CMD74" s="590"/>
      <c r="CME74" s="590"/>
      <c r="CMF74" s="590"/>
      <c r="CMG74" s="590"/>
      <c r="CMH74" s="590"/>
      <c r="CMI74" s="590"/>
      <c r="CMJ74" s="590"/>
      <c r="CMK74" s="590"/>
      <c r="CML74" s="590"/>
      <c r="CMM74" s="590"/>
      <c r="CMN74" s="590"/>
      <c r="CMO74" s="590"/>
      <c r="CMP74" s="590"/>
      <c r="CMQ74" s="590"/>
      <c r="CMR74" s="590"/>
      <c r="CMS74" s="590"/>
      <c r="CMT74" s="590"/>
      <c r="CMU74" s="590"/>
      <c r="CMV74" s="590"/>
      <c r="CMW74" s="590"/>
      <c r="CMX74" s="590"/>
      <c r="CMY74" s="590"/>
      <c r="CMZ74" s="590"/>
      <c r="CNA74" s="590"/>
      <c r="CNB74" s="590"/>
      <c r="CNC74" s="590"/>
      <c r="CND74" s="590"/>
      <c r="CNE74" s="590"/>
      <c r="CNF74" s="590"/>
      <c r="CNG74" s="590"/>
      <c r="CNH74" s="590"/>
      <c r="CNI74" s="590"/>
      <c r="CNJ74" s="590"/>
      <c r="CNK74" s="590"/>
      <c r="CNL74" s="590"/>
      <c r="CNM74" s="590"/>
      <c r="CNN74" s="590"/>
      <c r="CNO74" s="590"/>
      <c r="CNP74" s="590"/>
      <c r="CNQ74" s="590"/>
      <c r="CNR74" s="590"/>
      <c r="CNS74" s="590"/>
      <c r="CNT74" s="590"/>
      <c r="CNU74" s="590"/>
      <c r="CNV74" s="590"/>
      <c r="CNW74" s="590"/>
      <c r="CNX74" s="590"/>
      <c r="CNY74" s="590"/>
      <c r="CNZ74" s="590"/>
      <c r="COA74" s="590"/>
      <c r="COB74" s="590"/>
      <c r="COC74" s="590"/>
      <c r="COD74" s="590"/>
      <c r="COE74" s="590"/>
      <c r="COF74" s="590"/>
      <c r="COG74" s="590"/>
      <c r="COH74" s="590"/>
      <c r="COI74" s="590"/>
      <c r="COJ74" s="590"/>
      <c r="COK74" s="590"/>
      <c r="COL74" s="590"/>
      <c r="COM74" s="590"/>
      <c r="CON74" s="590"/>
      <c r="COO74" s="590"/>
      <c r="COP74" s="590"/>
      <c r="COQ74" s="590"/>
      <c r="COR74" s="590"/>
      <c r="COS74" s="590"/>
      <c r="COT74" s="590"/>
      <c r="COU74" s="590"/>
      <c r="COV74" s="590"/>
      <c r="COW74" s="590"/>
      <c r="COX74" s="590"/>
      <c r="COY74" s="590"/>
      <c r="COZ74" s="590"/>
      <c r="CPA74" s="590"/>
      <c r="CPB74" s="590"/>
      <c r="CPC74" s="590"/>
      <c r="CPD74" s="590"/>
      <c r="CPE74" s="590"/>
      <c r="CPF74" s="590"/>
      <c r="CPG74" s="590"/>
      <c r="CPH74" s="590"/>
      <c r="CPI74" s="590"/>
      <c r="CPJ74" s="590"/>
      <c r="CPK74" s="590"/>
      <c r="CPL74" s="590"/>
      <c r="CPM74" s="590"/>
      <c r="CPN74" s="590"/>
      <c r="CPO74" s="590"/>
      <c r="CPP74" s="590"/>
      <c r="CPQ74" s="590"/>
      <c r="CPR74" s="590"/>
      <c r="CPS74" s="590"/>
      <c r="CPT74" s="590"/>
      <c r="CPU74" s="590"/>
      <c r="CPV74" s="590"/>
      <c r="CPW74" s="590"/>
      <c r="CPX74" s="590"/>
      <c r="CPY74" s="590"/>
      <c r="CPZ74" s="590"/>
      <c r="CQA74" s="590"/>
      <c r="CQB74" s="590"/>
      <c r="CQC74" s="590"/>
      <c r="CQD74" s="590"/>
      <c r="CQE74" s="590"/>
      <c r="CQF74" s="590"/>
      <c r="CQG74" s="590"/>
      <c r="CQH74" s="590"/>
      <c r="CQI74" s="590"/>
      <c r="CQJ74" s="590"/>
      <c r="CQK74" s="590"/>
      <c r="CQL74" s="590"/>
      <c r="CQM74" s="590"/>
      <c r="CQN74" s="590"/>
      <c r="CQO74" s="590"/>
      <c r="CQP74" s="590"/>
      <c r="CQQ74" s="590"/>
      <c r="CQR74" s="590"/>
      <c r="CQS74" s="590"/>
      <c r="CQT74" s="590"/>
      <c r="CQU74" s="590"/>
      <c r="CQV74" s="590"/>
      <c r="CQW74" s="590"/>
      <c r="CQX74" s="590"/>
      <c r="CQY74" s="590"/>
      <c r="CQZ74" s="590"/>
      <c r="CRA74" s="590"/>
      <c r="CRB74" s="590"/>
      <c r="CRC74" s="590"/>
      <c r="CRD74" s="590"/>
      <c r="CRE74" s="590"/>
      <c r="CRF74" s="590"/>
      <c r="CRG74" s="590"/>
      <c r="CRH74" s="590"/>
      <c r="CRI74" s="590"/>
      <c r="CRJ74" s="590"/>
      <c r="CRK74" s="590"/>
      <c r="CRL74" s="590"/>
      <c r="CRM74" s="590"/>
      <c r="CRN74" s="590"/>
      <c r="CRO74" s="590"/>
      <c r="CRP74" s="590"/>
      <c r="CRQ74" s="590"/>
      <c r="CRR74" s="590"/>
      <c r="CRS74" s="590"/>
      <c r="CRT74" s="590"/>
      <c r="CRU74" s="590"/>
      <c r="CRV74" s="590"/>
      <c r="CRW74" s="590"/>
      <c r="CRX74" s="590"/>
      <c r="CRY74" s="590"/>
      <c r="CRZ74" s="590"/>
      <c r="CSA74" s="590"/>
      <c r="CSB74" s="590"/>
      <c r="CSC74" s="590"/>
      <c r="CSD74" s="590"/>
      <c r="CSE74" s="590"/>
      <c r="CSF74" s="590"/>
      <c r="CSG74" s="590"/>
      <c r="CSH74" s="590"/>
      <c r="CSI74" s="590"/>
      <c r="CSJ74" s="590"/>
      <c r="CSK74" s="590"/>
      <c r="CSL74" s="590"/>
      <c r="CSM74" s="590"/>
      <c r="CSN74" s="590"/>
      <c r="CSO74" s="590"/>
      <c r="CSP74" s="590"/>
      <c r="CSQ74" s="590"/>
      <c r="CSR74" s="590"/>
      <c r="CSS74" s="590"/>
      <c r="CST74" s="590"/>
      <c r="CSU74" s="590"/>
      <c r="CSV74" s="590"/>
      <c r="CSW74" s="590"/>
      <c r="CSX74" s="590"/>
      <c r="CSY74" s="590"/>
      <c r="CSZ74" s="590"/>
      <c r="CTA74" s="590"/>
      <c r="CTB74" s="590"/>
      <c r="CTC74" s="590"/>
      <c r="CTD74" s="590"/>
      <c r="CTE74" s="590"/>
      <c r="CTF74" s="590"/>
      <c r="CTG74" s="590"/>
      <c r="CTH74" s="590"/>
      <c r="CTI74" s="590"/>
      <c r="CTJ74" s="590"/>
      <c r="CTK74" s="590"/>
      <c r="CTL74" s="590"/>
      <c r="CTM74" s="590"/>
      <c r="CTN74" s="590"/>
      <c r="CTO74" s="590"/>
      <c r="CTP74" s="590"/>
      <c r="CTQ74" s="590"/>
      <c r="CTR74" s="590"/>
      <c r="CTS74" s="590"/>
      <c r="CTT74" s="590"/>
      <c r="CTU74" s="590"/>
      <c r="CTV74" s="590"/>
      <c r="CTW74" s="590"/>
      <c r="CTX74" s="590"/>
      <c r="CTY74" s="590"/>
      <c r="CTZ74" s="590"/>
      <c r="CUA74" s="590"/>
      <c r="CUB74" s="590"/>
      <c r="CUC74" s="590"/>
      <c r="CUD74" s="590"/>
      <c r="CUE74" s="590"/>
      <c r="CUF74" s="590"/>
      <c r="CUG74" s="590"/>
      <c r="CUH74" s="590"/>
      <c r="CUI74" s="590"/>
      <c r="CUJ74" s="590"/>
      <c r="CUK74" s="590"/>
      <c r="CUL74" s="590"/>
      <c r="CUM74" s="590"/>
      <c r="CUN74" s="590"/>
      <c r="CUO74" s="590"/>
      <c r="CUP74" s="590"/>
      <c r="CUQ74" s="590"/>
      <c r="CUR74" s="590"/>
      <c r="CUS74" s="590"/>
      <c r="CUT74" s="590"/>
      <c r="CUU74" s="590"/>
      <c r="CUV74" s="590"/>
      <c r="CUW74" s="590"/>
      <c r="CUX74" s="590"/>
      <c r="CUY74" s="590"/>
      <c r="CUZ74" s="590"/>
      <c r="CVA74" s="590"/>
      <c r="CVB74" s="590"/>
      <c r="CVC74" s="590"/>
      <c r="CVD74" s="590"/>
      <c r="CVE74" s="590"/>
      <c r="CVF74" s="590"/>
      <c r="CVG74" s="590"/>
      <c r="CVH74" s="590"/>
      <c r="CVI74" s="590"/>
      <c r="CVJ74" s="590"/>
      <c r="CVK74" s="590"/>
      <c r="CVL74" s="590"/>
      <c r="CVM74" s="590"/>
      <c r="CVN74" s="590"/>
      <c r="CVO74" s="590"/>
      <c r="CVP74" s="590"/>
      <c r="CVQ74" s="590"/>
      <c r="CVR74" s="590"/>
      <c r="CVS74" s="590"/>
      <c r="CVT74" s="590"/>
      <c r="CVU74" s="590"/>
      <c r="CVV74" s="590"/>
      <c r="CVW74" s="590"/>
      <c r="CVX74" s="590"/>
      <c r="CVY74" s="590"/>
      <c r="CVZ74" s="590"/>
      <c r="CWA74" s="590"/>
      <c r="CWB74" s="590"/>
      <c r="CWC74" s="590"/>
      <c r="CWD74" s="590"/>
      <c r="CWE74" s="590"/>
      <c r="CWF74" s="590"/>
      <c r="CWG74" s="590"/>
      <c r="CWH74" s="590"/>
      <c r="CWI74" s="590"/>
      <c r="CWJ74" s="590"/>
      <c r="CWK74" s="590"/>
      <c r="CWL74" s="590"/>
      <c r="CWM74" s="590"/>
      <c r="CWN74" s="590"/>
      <c r="CWO74" s="590"/>
      <c r="CWP74" s="590"/>
      <c r="CWQ74" s="590"/>
      <c r="CWR74" s="590"/>
      <c r="CWS74" s="590"/>
      <c r="CWT74" s="590"/>
      <c r="CWU74" s="590"/>
      <c r="CWV74" s="590"/>
      <c r="CWW74" s="590"/>
      <c r="CWX74" s="590"/>
      <c r="CWY74" s="590"/>
      <c r="CWZ74" s="590"/>
      <c r="CXA74" s="590"/>
      <c r="CXB74" s="590"/>
      <c r="CXC74" s="590"/>
      <c r="CXD74" s="590"/>
      <c r="CXE74" s="590"/>
      <c r="CXF74" s="590"/>
      <c r="CXG74" s="590"/>
      <c r="CXH74" s="590"/>
      <c r="CXI74" s="590"/>
      <c r="CXJ74" s="590"/>
      <c r="CXK74" s="590"/>
      <c r="CXL74" s="590"/>
      <c r="CXM74" s="590"/>
      <c r="CXN74" s="590"/>
      <c r="CXO74" s="590"/>
      <c r="CXP74" s="590"/>
      <c r="CXQ74" s="590"/>
      <c r="CXR74" s="590"/>
      <c r="CXS74" s="590"/>
      <c r="CXT74" s="590"/>
      <c r="CXU74" s="590"/>
      <c r="CXV74" s="590"/>
      <c r="CXW74" s="590"/>
      <c r="CXX74" s="590"/>
      <c r="CXY74" s="590"/>
      <c r="CXZ74" s="590"/>
      <c r="CYA74" s="590"/>
      <c r="CYB74" s="590"/>
      <c r="CYC74" s="590"/>
      <c r="CYD74" s="590"/>
      <c r="CYE74" s="590"/>
      <c r="CYF74" s="590"/>
      <c r="CYG74" s="590"/>
      <c r="CYH74" s="590"/>
      <c r="CYI74" s="590"/>
      <c r="CYJ74" s="590"/>
      <c r="CYK74" s="590"/>
      <c r="CYL74" s="590"/>
      <c r="CYM74" s="590"/>
      <c r="CYN74" s="590"/>
      <c r="CYO74" s="590"/>
      <c r="CYP74" s="590"/>
      <c r="CYQ74" s="590"/>
      <c r="CYR74" s="590"/>
      <c r="CYS74" s="590"/>
      <c r="CYT74" s="590"/>
      <c r="CYU74" s="590"/>
      <c r="CYV74" s="590"/>
      <c r="CYW74" s="590"/>
      <c r="CYX74" s="590"/>
      <c r="CYY74" s="590"/>
      <c r="CYZ74" s="590"/>
      <c r="CZA74" s="590"/>
      <c r="CZB74" s="590"/>
      <c r="CZC74" s="590"/>
      <c r="CZD74" s="590"/>
      <c r="CZE74" s="590"/>
      <c r="CZF74" s="590"/>
      <c r="CZG74" s="590"/>
      <c r="CZH74" s="590"/>
      <c r="CZI74" s="590"/>
      <c r="CZJ74" s="590"/>
      <c r="CZK74" s="590"/>
      <c r="CZL74" s="590"/>
      <c r="CZM74" s="590"/>
      <c r="CZN74" s="590"/>
      <c r="CZO74" s="590"/>
      <c r="CZP74" s="590"/>
      <c r="CZQ74" s="590"/>
      <c r="CZR74" s="590"/>
      <c r="CZS74" s="590"/>
      <c r="CZT74" s="590"/>
      <c r="CZU74" s="590"/>
      <c r="CZV74" s="590"/>
      <c r="CZW74" s="590"/>
      <c r="CZX74" s="590"/>
      <c r="CZY74" s="590"/>
      <c r="CZZ74" s="590"/>
      <c r="DAA74" s="590"/>
      <c r="DAB74" s="590"/>
      <c r="DAC74" s="590"/>
      <c r="DAD74" s="590"/>
      <c r="DAE74" s="590"/>
      <c r="DAF74" s="590"/>
      <c r="DAG74" s="590"/>
      <c r="DAH74" s="590"/>
      <c r="DAI74" s="590"/>
      <c r="DAJ74" s="590"/>
      <c r="DAK74" s="590"/>
      <c r="DAL74" s="590"/>
      <c r="DAM74" s="590"/>
      <c r="DAN74" s="590"/>
      <c r="DAO74" s="590"/>
      <c r="DAP74" s="590"/>
      <c r="DAQ74" s="590"/>
      <c r="DAR74" s="590"/>
      <c r="DAS74" s="590"/>
      <c r="DAT74" s="590"/>
      <c r="DAU74" s="590"/>
      <c r="DAV74" s="590"/>
      <c r="DAW74" s="590"/>
      <c r="DAX74" s="590"/>
      <c r="DAY74" s="590"/>
      <c r="DAZ74" s="590"/>
      <c r="DBA74" s="590"/>
      <c r="DBB74" s="590"/>
      <c r="DBC74" s="590"/>
      <c r="DBD74" s="590"/>
      <c r="DBE74" s="590"/>
      <c r="DBF74" s="590"/>
      <c r="DBG74" s="590"/>
      <c r="DBH74" s="590"/>
      <c r="DBI74" s="590"/>
      <c r="DBJ74" s="590"/>
      <c r="DBK74" s="590"/>
      <c r="DBL74" s="590"/>
      <c r="DBM74" s="590"/>
      <c r="DBN74" s="590"/>
      <c r="DBO74" s="590"/>
      <c r="DBP74" s="590"/>
      <c r="DBQ74" s="590"/>
      <c r="DBR74" s="590"/>
      <c r="DBS74" s="590"/>
      <c r="DBT74" s="590"/>
      <c r="DBU74" s="590"/>
      <c r="DBV74" s="590"/>
      <c r="DBW74" s="590"/>
      <c r="DBX74" s="590"/>
      <c r="DBY74" s="590"/>
      <c r="DBZ74" s="590"/>
      <c r="DCA74" s="590"/>
      <c r="DCB74" s="590"/>
      <c r="DCC74" s="590"/>
      <c r="DCD74" s="590"/>
      <c r="DCE74" s="590"/>
      <c r="DCF74" s="590"/>
      <c r="DCG74" s="590"/>
      <c r="DCH74" s="590"/>
      <c r="DCI74" s="590"/>
      <c r="DCJ74" s="590"/>
      <c r="DCK74" s="590"/>
      <c r="DCL74" s="590"/>
      <c r="DCM74" s="590"/>
      <c r="DCN74" s="590"/>
      <c r="DCO74" s="590"/>
      <c r="DCP74" s="590"/>
      <c r="DCQ74" s="590"/>
      <c r="DCR74" s="590"/>
      <c r="DCS74" s="590"/>
      <c r="DCT74" s="590"/>
      <c r="DCU74" s="590"/>
      <c r="DCV74" s="590"/>
      <c r="DCW74" s="590"/>
      <c r="DCX74" s="590"/>
      <c r="DCY74" s="590"/>
      <c r="DCZ74" s="590"/>
      <c r="DDA74" s="590"/>
      <c r="DDB74" s="590"/>
      <c r="DDC74" s="590"/>
      <c r="DDD74" s="590"/>
      <c r="DDE74" s="590"/>
      <c r="DDF74" s="590"/>
      <c r="DDG74" s="590"/>
      <c r="DDH74" s="590"/>
      <c r="DDI74" s="590"/>
      <c r="DDJ74" s="590"/>
      <c r="DDK74" s="590"/>
      <c r="DDL74" s="590"/>
      <c r="DDM74" s="590"/>
      <c r="DDN74" s="590"/>
      <c r="DDO74" s="590"/>
      <c r="DDP74" s="590"/>
      <c r="DDQ74" s="590"/>
      <c r="DDR74" s="590"/>
      <c r="DDS74" s="590"/>
      <c r="DDT74" s="590"/>
      <c r="DDU74" s="590"/>
      <c r="DDV74" s="590"/>
      <c r="DDW74" s="590"/>
      <c r="DDX74" s="590"/>
      <c r="DDY74" s="590"/>
      <c r="DDZ74" s="590"/>
      <c r="DEA74" s="590"/>
      <c r="DEB74" s="590"/>
      <c r="DEC74" s="590"/>
      <c r="DED74" s="590"/>
      <c r="DEE74" s="590"/>
      <c r="DEF74" s="590"/>
      <c r="DEG74" s="590"/>
      <c r="DEH74" s="590"/>
      <c r="DEI74" s="590"/>
      <c r="DEJ74" s="590"/>
      <c r="DEK74" s="590"/>
      <c r="DEL74" s="590"/>
      <c r="DEM74" s="590"/>
      <c r="DEN74" s="590"/>
      <c r="DEO74" s="590"/>
      <c r="DEP74" s="590"/>
      <c r="DEQ74" s="590"/>
      <c r="DER74" s="590"/>
      <c r="DES74" s="590"/>
      <c r="DET74" s="590"/>
      <c r="DEU74" s="590"/>
      <c r="DEV74" s="590"/>
      <c r="DEW74" s="590"/>
      <c r="DEX74" s="590"/>
      <c r="DEY74" s="590"/>
      <c r="DEZ74" s="590"/>
      <c r="DFA74" s="590"/>
      <c r="DFB74" s="590"/>
      <c r="DFC74" s="590"/>
      <c r="DFD74" s="590"/>
      <c r="DFE74" s="590"/>
      <c r="DFF74" s="590"/>
      <c r="DFG74" s="590"/>
      <c r="DFH74" s="590"/>
      <c r="DFI74" s="590"/>
      <c r="DFJ74" s="590"/>
      <c r="DFK74" s="590"/>
      <c r="DFL74" s="590"/>
      <c r="DFM74" s="590"/>
      <c r="DFN74" s="590"/>
      <c r="DFO74" s="590"/>
      <c r="DFP74" s="590"/>
      <c r="DFQ74" s="590"/>
      <c r="DFR74" s="590"/>
      <c r="DFS74" s="590"/>
      <c r="DFT74" s="590"/>
      <c r="DFU74" s="590"/>
      <c r="DFV74" s="590"/>
      <c r="DFW74" s="590"/>
      <c r="DFX74" s="590"/>
      <c r="DFY74" s="590"/>
      <c r="DFZ74" s="590"/>
      <c r="DGA74" s="590"/>
      <c r="DGB74" s="590"/>
      <c r="DGC74" s="590"/>
      <c r="DGD74" s="590"/>
      <c r="DGE74" s="590"/>
      <c r="DGF74" s="590"/>
      <c r="DGG74" s="590"/>
      <c r="DGH74" s="590"/>
      <c r="DGI74" s="590"/>
      <c r="DGJ74" s="590"/>
      <c r="DGK74" s="590"/>
      <c r="DGL74" s="590"/>
      <c r="DGM74" s="590"/>
      <c r="DGN74" s="590"/>
      <c r="DGO74" s="590"/>
      <c r="DGP74" s="590"/>
      <c r="DGQ74" s="590"/>
      <c r="DGR74" s="590"/>
      <c r="DGS74" s="590"/>
      <c r="DGT74" s="590"/>
      <c r="DGU74" s="590"/>
      <c r="DGV74" s="590"/>
      <c r="DGW74" s="590"/>
      <c r="DGX74" s="590"/>
      <c r="DGY74" s="590"/>
      <c r="DGZ74" s="590"/>
      <c r="DHA74" s="590"/>
      <c r="DHB74" s="590"/>
      <c r="DHC74" s="590"/>
      <c r="DHD74" s="590"/>
      <c r="DHE74" s="590"/>
      <c r="DHF74" s="590"/>
      <c r="DHG74" s="590"/>
      <c r="DHH74" s="590"/>
      <c r="DHI74" s="590"/>
      <c r="DHJ74" s="590"/>
      <c r="DHK74" s="590"/>
      <c r="DHL74" s="590"/>
      <c r="DHM74" s="590"/>
      <c r="DHN74" s="590"/>
      <c r="DHO74" s="590"/>
      <c r="DHP74" s="590"/>
      <c r="DHQ74" s="590"/>
      <c r="DHR74" s="590"/>
      <c r="DHS74" s="590"/>
      <c r="DHT74" s="590"/>
      <c r="DHU74" s="590"/>
      <c r="DHV74" s="590"/>
      <c r="DHW74" s="590"/>
      <c r="DHX74" s="590"/>
      <c r="DHY74" s="590"/>
      <c r="DHZ74" s="590"/>
      <c r="DIA74" s="590"/>
      <c r="DIB74" s="590"/>
      <c r="DIC74" s="590"/>
      <c r="DID74" s="590"/>
      <c r="DIE74" s="590"/>
      <c r="DIF74" s="590"/>
      <c r="DIG74" s="590"/>
      <c r="DIH74" s="590"/>
      <c r="DII74" s="590"/>
      <c r="DIJ74" s="590"/>
      <c r="DIK74" s="590"/>
      <c r="DIL74" s="590"/>
      <c r="DIM74" s="590"/>
      <c r="DIN74" s="590"/>
      <c r="DIO74" s="590"/>
      <c r="DIP74" s="590"/>
      <c r="DIQ74" s="590"/>
      <c r="DIR74" s="590"/>
      <c r="DIS74" s="590"/>
      <c r="DIT74" s="590"/>
      <c r="DIU74" s="590"/>
      <c r="DIV74" s="590"/>
      <c r="DIW74" s="590"/>
      <c r="DIX74" s="590"/>
      <c r="DIY74" s="590"/>
      <c r="DIZ74" s="590"/>
      <c r="DJA74" s="590"/>
      <c r="DJB74" s="590"/>
      <c r="DJC74" s="590"/>
      <c r="DJD74" s="590"/>
      <c r="DJE74" s="590"/>
      <c r="DJF74" s="590"/>
      <c r="DJG74" s="590"/>
      <c r="DJH74" s="590"/>
      <c r="DJI74" s="590"/>
      <c r="DJJ74" s="590"/>
      <c r="DJK74" s="590"/>
      <c r="DJL74" s="590"/>
      <c r="DJM74" s="590"/>
      <c r="DJN74" s="590"/>
      <c r="DJO74" s="590"/>
      <c r="DJP74" s="590"/>
      <c r="DJQ74" s="590"/>
      <c r="DJR74" s="590"/>
      <c r="DJS74" s="590"/>
      <c r="DJT74" s="590"/>
      <c r="DJU74" s="590"/>
      <c r="DJV74" s="590"/>
      <c r="DJW74" s="590"/>
      <c r="DJX74" s="590"/>
      <c r="DJY74" s="590"/>
      <c r="DJZ74" s="590"/>
      <c r="DKA74" s="590"/>
      <c r="DKB74" s="590"/>
      <c r="DKC74" s="590"/>
      <c r="DKD74" s="590"/>
      <c r="DKE74" s="590"/>
      <c r="DKF74" s="590"/>
      <c r="DKG74" s="590"/>
      <c r="DKH74" s="590"/>
      <c r="DKI74" s="590"/>
      <c r="DKJ74" s="590"/>
      <c r="DKK74" s="590"/>
      <c r="DKL74" s="590"/>
      <c r="DKM74" s="590"/>
      <c r="DKN74" s="590"/>
      <c r="DKO74" s="590"/>
      <c r="DKP74" s="590"/>
      <c r="DKQ74" s="590"/>
      <c r="DKR74" s="590"/>
      <c r="DKS74" s="590"/>
      <c r="DKT74" s="590"/>
      <c r="DKU74" s="590"/>
      <c r="DKV74" s="590"/>
      <c r="DKW74" s="590"/>
      <c r="DKX74" s="590"/>
      <c r="DKY74" s="590"/>
      <c r="DKZ74" s="590"/>
      <c r="DLA74" s="590"/>
      <c r="DLB74" s="590"/>
      <c r="DLC74" s="590"/>
      <c r="DLD74" s="590"/>
      <c r="DLE74" s="590"/>
      <c r="DLF74" s="590"/>
      <c r="DLG74" s="590"/>
      <c r="DLH74" s="590"/>
      <c r="DLI74" s="590"/>
      <c r="DLJ74" s="590"/>
      <c r="DLK74" s="590"/>
      <c r="DLL74" s="590"/>
      <c r="DLM74" s="590"/>
      <c r="DLN74" s="590"/>
      <c r="DLO74" s="590"/>
      <c r="DLP74" s="590"/>
      <c r="DLQ74" s="590"/>
      <c r="DLR74" s="590"/>
      <c r="DLS74" s="590"/>
      <c r="DLT74" s="590"/>
      <c r="DLU74" s="590"/>
      <c r="DLV74" s="590"/>
      <c r="DLW74" s="590"/>
      <c r="DLX74" s="590"/>
      <c r="DLY74" s="590"/>
      <c r="DLZ74" s="590"/>
      <c r="DMA74" s="590"/>
      <c r="DMB74" s="590"/>
      <c r="DMC74" s="590"/>
      <c r="DMD74" s="590"/>
      <c r="DME74" s="590"/>
      <c r="DMF74" s="590"/>
      <c r="DMG74" s="590"/>
      <c r="DMH74" s="590"/>
      <c r="DMI74" s="590"/>
      <c r="DMJ74" s="590"/>
      <c r="DMK74" s="590"/>
      <c r="DML74" s="590"/>
      <c r="DMM74" s="590"/>
      <c r="DMN74" s="590"/>
      <c r="DMO74" s="590"/>
      <c r="DMP74" s="590"/>
      <c r="DMQ74" s="590"/>
      <c r="DMR74" s="590"/>
      <c r="DMS74" s="590"/>
      <c r="DMT74" s="590"/>
      <c r="DMU74" s="590"/>
      <c r="DMV74" s="590"/>
      <c r="DMW74" s="590"/>
      <c r="DMX74" s="590"/>
      <c r="DMY74" s="590"/>
      <c r="DMZ74" s="590"/>
      <c r="DNA74" s="590"/>
      <c r="DNB74" s="590"/>
      <c r="DNC74" s="590"/>
      <c r="DND74" s="590"/>
      <c r="DNE74" s="590"/>
      <c r="DNF74" s="590"/>
      <c r="DNG74" s="590"/>
      <c r="DNH74" s="590"/>
      <c r="DNI74" s="590"/>
      <c r="DNJ74" s="590"/>
      <c r="DNK74" s="590"/>
      <c r="DNL74" s="590"/>
      <c r="DNM74" s="590"/>
      <c r="DNN74" s="590"/>
      <c r="DNO74" s="590"/>
      <c r="DNP74" s="590"/>
      <c r="DNQ74" s="590"/>
      <c r="DNR74" s="590"/>
      <c r="DNS74" s="590"/>
      <c r="DNT74" s="590"/>
      <c r="DNU74" s="590"/>
      <c r="DNV74" s="590"/>
      <c r="DNW74" s="590"/>
      <c r="DNX74" s="590"/>
      <c r="DNY74" s="590"/>
      <c r="DNZ74" s="590"/>
      <c r="DOA74" s="590"/>
      <c r="DOB74" s="590"/>
      <c r="DOC74" s="590"/>
      <c r="DOD74" s="590"/>
      <c r="DOE74" s="590"/>
      <c r="DOF74" s="590"/>
      <c r="DOG74" s="590"/>
      <c r="DOH74" s="590"/>
      <c r="DOI74" s="590"/>
      <c r="DOJ74" s="590"/>
      <c r="DOK74" s="590"/>
      <c r="DOL74" s="590"/>
      <c r="DOM74" s="590"/>
      <c r="DON74" s="590"/>
      <c r="DOO74" s="590"/>
      <c r="DOP74" s="590"/>
      <c r="DOQ74" s="590"/>
      <c r="DOR74" s="590"/>
      <c r="DOS74" s="590"/>
      <c r="DOT74" s="590"/>
      <c r="DOU74" s="590"/>
      <c r="DOV74" s="590"/>
      <c r="DOW74" s="590"/>
      <c r="DOX74" s="590"/>
      <c r="DOY74" s="590"/>
      <c r="DOZ74" s="590"/>
      <c r="DPA74" s="590"/>
      <c r="DPB74" s="590"/>
      <c r="DPC74" s="590"/>
      <c r="DPD74" s="590"/>
      <c r="DPE74" s="590"/>
      <c r="DPF74" s="590"/>
      <c r="DPG74" s="590"/>
      <c r="DPH74" s="590"/>
      <c r="DPI74" s="590"/>
      <c r="DPJ74" s="590"/>
      <c r="DPK74" s="590"/>
      <c r="DPL74" s="590"/>
      <c r="DPM74" s="590"/>
      <c r="DPN74" s="590"/>
      <c r="DPO74" s="590"/>
      <c r="DPP74" s="590"/>
      <c r="DPQ74" s="590"/>
      <c r="DPR74" s="590"/>
      <c r="DPS74" s="590"/>
      <c r="DPT74" s="590"/>
      <c r="DPU74" s="590"/>
      <c r="DPV74" s="590"/>
      <c r="DPW74" s="590"/>
      <c r="DPX74" s="590"/>
      <c r="DPY74" s="590"/>
      <c r="DPZ74" s="590"/>
      <c r="DQA74" s="590"/>
      <c r="DQB74" s="590"/>
      <c r="DQC74" s="590"/>
      <c r="DQD74" s="590"/>
      <c r="DQE74" s="590"/>
      <c r="DQF74" s="590"/>
      <c r="DQG74" s="590"/>
      <c r="DQH74" s="590"/>
      <c r="DQI74" s="590"/>
      <c r="DQJ74" s="590"/>
      <c r="DQK74" s="590"/>
      <c r="DQL74" s="590"/>
      <c r="DQM74" s="590"/>
      <c r="DQN74" s="590"/>
      <c r="DQO74" s="590"/>
      <c r="DQP74" s="590"/>
      <c r="DQQ74" s="590"/>
      <c r="DQR74" s="590"/>
      <c r="DQS74" s="590"/>
      <c r="DQT74" s="590"/>
      <c r="DQU74" s="590"/>
      <c r="DQV74" s="590"/>
      <c r="DQW74" s="590"/>
      <c r="DQX74" s="590"/>
      <c r="DQY74" s="590"/>
      <c r="DQZ74" s="590"/>
      <c r="DRA74" s="590"/>
      <c r="DRB74" s="590"/>
      <c r="DRC74" s="590"/>
      <c r="DRD74" s="590"/>
      <c r="DRE74" s="590"/>
      <c r="DRF74" s="590"/>
      <c r="DRG74" s="590"/>
      <c r="DRH74" s="590"/>
      <c r="DRI74" s="590"/>
      <c r="DRJ74" s="590"/>
      <c r="DRK74" s="590"/>
      <c r="DRL74" s="590"/>
      <c r="DRM74" s="590"/>
      <c r="DRN74" s="590"/>
      <c r="DRO74" s="590"/>
      <c r="DRP74" s="590"/>
      <c r="DRQ74" s="590"/>
      <c r="DRR74" s="590"/>
      <c r="DRS74" s="590"/>
      <c r="DRT74" s="590"/>
      <c r="DRU74" s="590"/>
      <c r="DRV74" s="590"/>
      <c r="DRW74" s="590"/>
      <c r="DRX74" s="590"/>
      <c r="DRY74" s="590"/>
      <c r="DRZ74" s="590"/>
      <c r="DSA74" s="590"/>
      <c r="DSB74" s="590"/>
      <c r="DSC74" s="590"/>
      <c r="DSD74" s="590"/>
      <c r="DSE74" s="590"/>
      <c r="DSF74" s="590"/>
      <c r="DSG74" s="590"/>
      <c r="DSH74" s="590"/>
      <c r="DSI74" s="590"/>
      <c r="DSJ74" s="590"/>
      <c r="DSK74" s="590"/>
      <c r="DSL74" s="590"/>
      <c r="DSM74" s="590"/>
      <c r="DSN74" s="590"/>
      <c r="DSO74" s="590"/>
      <c r="DSP74" s="590"/>
      <c r="DSQ74" s="590"/>
      <c r="DSR74" s="590"/>
      <c r="DSS74" s="590"/>
      <c r="DST74" s="590"/>
      <c r="DSU74" s="590"/>
      <c r="DSV74" s="590"/>
      <c r="DSW74" s="590"/>
      <c r="DSX74" s="590"/>
      <c r="DSY74" s="590"/>
      <c r="DSZ74" s="590"/>
      <c r="DTA74" s="590"/>
      <c r="DTB74" s="590"/>
      <c r="DTC74" s="590"/>
      <c r="DTD74" s="590"/>
      <c r="DTE74" s="590"/>
      <c r="DTF74" s="590"/>
      <c r="DTG74" s="590"/>
      <c r="DTH74" s="590"/>
      <c r="DTI74" s="590"/>
      <c r="DTJ74" s="590"/>
      <c r="DTK74" s="590"/>
      <c r="DTL74" s="590"/>
      <c r="DTM74" s="590"/>
      <c r="DTN74" s="590"/>
      <c r="DTO74" s="590"/>
      <c r="DTP74" s="590"/>
      <c r="DTQ74" s="590"/>
      <c r="DTR74" s="590"/>
      <c r="DTS74" s="590"/>
      <c r="DTT74" s="590"/>
      <c r="DTU74" s="590"/>
      <c r="DTV74" s="590"/>
      <c r="DTW74" s="590"/>
      <c r="DTX74" s="590"/>
      <c r="DTY74" s="590"/>
      <c r="DTZ74" s="590"/>
      <c r="DUA74" s="590"/>
      <c r="DUB74" s="590"/>
      <c r="DUC74" s="590"/>
      <c r="DUD74" s="590"/>
      <c r="DUE74" s="590"/>
      <c r="DUF74" s="590"/>
      <c r="DUG74" s="590"/>
      <c r="DUH74" s="590"/>
      <c r="DUI74" s="590"/>
      <c r="DUJ74" s="590"/>
      <c r="DUK74" s="590"/>
      <c r="DUL74" s="590"/>
      <c r="DUM74" s="590"/>
      <c r="DUN74" s="590"/>
      <c r="DUO74" s="590"/>
      <c r="DUP74" s="590"/>
      <c r="DUQ74" s="590"/>
      <c r="DUR74" s="590"/>
      <c r="DUS74" s="590"/>
      <c r="DUT74" s="590"/>
      <c r="DUU74" s="590"/>
      <c r="DUV74" s="590"/>
      <c r="DUW74" s="590"/>
      <c r="DUX74" s="590"/>
      <c r="DUY74" s="590"/>
      <c r="DUZ74" s="590"/>
      <c r="DVA74" s="590"/>
      <c r="DVB74" s="590"/>
      <c r="DVC74" s="590"/>
      <c r="DVD74" s="590"/>
      <c r="DVE74" s="590"/>
      <c r="DVF74" s="590"/>
      <c r="DVG74" s="590"/>
      <c r="DVH74" s="590"/>
      <c r="DVI74" s="590"/>
      <c r="DVJ74" s="590"/>
      <c r="DVK74" s="590"/>
      <c r="DVL74" s="590"/>
      <c r="DVM74" s="590"/>
      <c r="DVN74" s="590"/>
      <c r="DVO74" s="590"/>
      <c r="DVP74" s="590"/>
      <c r="DVQ74" s="590"/>
      <c r="DVR74" s="590"/>
      <c r="DVS74" s="590"/>
      <c r="DVT74" s="590"/>
      <c r="DVU74" s="590"/>
      <c r="DVV74" s="590"/>
      <c r="DVW74" s="590"/>
      <c r="DVX74" s="590"/>
      <c r="DVY74" s="590"/>
      <c r="DVZ74" s="590"/>
      <c r="DWA74" s="590"/>
      <c r="DWB74" s="590"/>
      <c r="DWC74" s="590"/>
      <c r="DWD74" s="590"/>
      <c r="DWE74" s="590"/>
      <c r="DWF74" s="590"/>
      <c r="DWG74" s="590"/>
      <c r="DWH74" s="590"/>
      <c r="DWI74" s="590"/>
      <c r="DWJ74" s="590"/>
      <c r="DWK74" s="590"/>
      <c r="DWL74" s="590"/>
      <c r="DWM74" s="590"/>
      <c r="DWN74" s="590"/>
      <c r="DWO74" s="590"/>
      <c r="DWP74" s="590"/>
      <c r="DWQ74" s="590"/>
      <c r="DWR74" s="590"/>
      <c r="DWS74" s="590"/>
      <c r="DWT74" s="590"/>
      <c r="DWU74" s="590"/>
      <c r="DWV74" s="590"/>
      <c r="DWW74" s="590"/>
      <c r="DWX74" s="590"/>
      <c r="DWY74" s="590"/>
      <c r="DWZ74" s="590"/>
      <c r="DXA74" s="590"/>
      <c r="DXB74" s="590"/>
      <c r="DXC74" s="590"/>
      <c r="DXD74" s="590"/>
      <c r="DXE74" s="590"/>
      <c r="DXF74" s="590"/>
      <c r="DXG74" s="590"/>
      <c r="DXH74" s="590"/>
      <c r="DXI74" s="590"/>
      <c r="DXJ74" s="590"/>
      <c r="DXK74" s="590"/>
      <c r="DXL74" s="590"/>
      <c r="DXM74" s="590"/>
      <c r="DXN74" s="590"/>
      <c r="DXO74" s="590"/>
      <c r="DXP74" s="590"/>
      <c r="DXQ74" s="590"/>
      <c r="DXR74" s="590"/>
      <c r="DXS74" s="590"/>
      <c r="DXT74" s="590"/>
      <c r="DXU74" s="590"/>
      <c r="DXV74" s="590"/>
      <c r="DXW74" s="590"/>
      <c r="DXX74" s="590"/>
      <c r="DXY74" s="590"/>
      <c r="DXZ74" s="590"/>
      <c r="DYA74" s="590"/>
      <c r="DYB74" s="590"/>
      <c r="DYC74" s="590"/>
      <c r="DYD74" s="590"/>
      <c r="DYE74" s="590"/>
      <c r="DYF74" s="590"/>
      <c r="DYG74" s="590"/>
      <c r="DYH74" s="590"/>
      <c r="DYI74" s="590"/>
      <c r="DYJ74" s="590"/>
      <c r="DYK74" s="590"/>
      <c r="DYL74" s="590"/>
      <c r="DYM74" s="590"/>
      <c r="DYN74" s="590"/>
      <c r="DYO74" s="590"/>
      <c r="DYP74" s="590"/>
      <c r="DYQ74" s="590"/>
      <c r="DYR74" s="590"/>
      <c r="DYS74" s="590"/>
      <c r="DYT74" s="590"/>
      <c r="DYU74" s="590"/>
      <c r="DYV74" s="590"/>
      <c r="DYW74" s="590"/>
      <c r="DYX74" s="590"/>
      <c r="DYY74" s="590"/>
      <c r="DYZ74" s="590"/>
      <c r="DZA74" s="590"/>
      <c r="DZB74" s="590"/>
      <c r="DZC74" s="590"/>
      <c r="DZD74" s="590"/>
      <c r="DZE74" s="590"/>
      <c r="DZF74" s="590"/>
      <c r="DZG74" s="590"/>
      <c r="DZH74" s="590"/>
      <c r="DZI74" s="590"/>
      <c r="DZJ74" s="590"/>
      <c r="DZK74" s="590"/>
      <c r="DZL74" s="590"/>
      <c r="DZM74" s="590"/>
      <c r="DZN74" s="590"/>
      <c r="DZO74" s="590"/>
      <c r="DZP74" s="590"/>
      <c r="DZQ74" s="590"/>
      <c r="DZR74" s="590"/>
      <c r="DZS74" s="590"/>
      <c r="DZT74" s="590"/>
      <c r="DZU74" s="590"/>
      <c r="DZV74" s="590"/>
      <c r="DZW74" s="590"/>
      <c r="DZX74" s="590"/>
      <c r="DZY74" s="590"/>
      <c r="DZZ74" s="590"/>
      <c r="EAA74" s="590"/>
      <c r="EAB74" s="590"/>
      <c r="EAC74" s="590"/>
      <c r="EAD74" s="590"/>
      <c r="EAE74" s="590"/>
      <c r="EAF74" s="590"/>
      <c r="EAG74" s="590"/>
      <c r="EAH74" s="590"/>
      <c r="EAI74" s="590"/>
      <c r="EAJ74" s="590"/>
      <c r="EAK74" s="590"/>
      <c r="EAL74" s="590"/>
      <c r="EAM74" s="590"/>
      <c r="EAN74" s="590"/>
      <c r="EAO74" s="590"/>
      <c r="EAP74" s="590"/>
      <c r="EAQ74" s="590"/>
      <c r="EAR74" s="590"/>
      <c r="EAS74" s="590"/>
      <c r="EAT74" s="590"/>
      <c r="EAU74" s="590"/>
      <c r="EAV74" s="590"/>
      <c r="EAW74" s="590"/>
      <c r="EAX74" s="590"/>
      <c r="EAY74" s="590"/>
      <c r="EAZ74" s="590"/>
      <c r="EBA74" s="590"/>
      <c r="EBB74" s="590"/>
      <c r="EBC74" s="590"/>
      <c r="EBD74" s="590"/>
      <c r="EBE74" s="590"/>
      <c r="EBF74" s="590"/>
      <c r="EBG74" s="590"/>
      <c r="EBH74" s="590"/>
      <c r="EBI74" s="590"/>
      <c r="EBJ74" s="590"/>
      <c r="EBK74" s="590"/>
      <c r="EBL74" s="590"/>
      <c r="EBM74" s="590"/>
      <c r="EBN74" s="590"/>
      <c r="EBO74" s="590"/>
      <c r="EBP74" s="590"/>
      <c r="EBQ74" s="590"/>
      <c r="EBR74" s="590"/>
      <c r="EBS74" s="590"/>
      <c r="EBT74" s="590"/>
      <c r="EBU74" s="590"/>
      <c r="EBV74" s="590"/>
      <c r="EBW74" s="590"/>
      <c r="EBX74" s="590"/>
      <c r="EBY74" s="590"/>
      <c r="EBZ74" s="590"/>
      <c r="ECA74" s="590"/>
      <c r="ECB74" s="590"/>
      <c r="ECC74" s="590"/>
      <c r="ECD74" s="590"/>
      <c r="ECE74" s="590"/>
      <c r="ECF74" s="590"/>
      <c r="ECG74" s="590"/>
      <c r="ECH74" s="590"/>
      <c r="ECI74" s="590"/>
      <c r="ECJ74" s="590"/>
      <c r="ECK74" s="590"/>
      <c r="ECL74" s="590"/>
      <c r="ECM74" s="590"/>
      <c r="ECN74" s="590"/>
      <c r="ECO74" s="590"/>
      <c r="ECP74" s="590"/>
      <c r="ECQ74" s="590"/>
      <c r="ECR74" s="590"/>
      <c r="ECS74" s="590"/>
      <c r="ECT74" s="590"/>
      <c r="ECU74" s="590"/>
      <c r="ECV74" s="590"/>
      <c r="ECW74" s="590"/>
      <c r="ECX74" s="590"/>
      <c r="ECY74" s="590"/>
      <c r="ECZ74" s="590"/>
      <c r="EDA74" s="590"/>
      <c r="EDB74" s="590"/>
      <c r="EDC74" s="590"/>
      <c r="EDD74" s="590"/>
      <c r="EDE74" s="590"/>
      <c r="EDF74" s="590"/>
      <c r="EDG74" s="590"/>
      <c r="EDH74" s="590"/>
      <c r="EDI74" s="590"/>
      <c r="EDJ74" s="590"/>
      <c r="EDK74" s="590"/>
      <c r="EDL74" s="590"/>
      <c r="EDM74" s="590"/>
      <c r="EDN74" s="590"/>
      <c r="EDO74" s="590"/>
      <c r="EDP74" s="590"/>
      <c r="EDQ74" s="590"/>
      <c r="EDR74" s="590"/>
      <c r="EDS74" s="590"/>
      <c r="EDT74" s="590"/>
      <c r="EDU74" s="590"/>
      <c r="EDV74" s="590"/>
      <c r="EDW74" s="590"/>
      <c r="EDX74" s="590"/>
      <c r="EDY74" s="590"/>
      <c r="EDZ74" s="590"/>
      <c r="EEA74" s="590"/>
      <c r="EEB74" s="590"/>
      <c r="EEC74" s="590"/>
      <c r="EED74" s="590"/>
      <c r="EEE74" s="590"/>
      <c r="EEF74" s="590"/>
      <c r="EEG74" s="590"/>
      <c r="EEH74" s="590"/>
      <c r="EEI74" s="590"/>
      <c r="EEJ74" s="590"/>
      <c r="EEK74" s="590"/>
      <c r="EEL74" s="590"/>
      <c r="EEM74" s="590"/>
      <c r="EEN74" s="590"/>
      <c r="EEO74" s="590"/>
      <c r="EEP74" s="590"/>
      <c r="EEQ74" s="590"/>
      <c r="EER74" s="590"/>
      <c r="EES74" s="590"/>
      <c r="EET74" s="590"/>
      <c r="EEU74" s="590"/>
      <c r="EEV74" s="590"/>
      <c r="EEW74" s="590"/>
      <c r="EEX74" s="590"/>
      <c r="EEY74" s="590"/>
      <c r="EEZ74" s="590"/>
      <c r="EFA74" s="590"/>
      <c r="EFB74" s="590"/>
      <c r="EFC74" s="590"/>
      <c r="EFD74" s="590"/>
      <c r="EFE74" s="590"/>
      <c r="EFF74" s="590"/>
      <c r="EFG74" s="590"/>
      <c r="EFH74" s="590"/>
      <c r="EFI74" s="590"/>
      <c r="EFJ74" s="590"/>
      <c r="EFK74" s="590"/>
      <c r="EFL74" s="590"/>
      <c r="EFM74" s="590"/>
      <c r="EFN74" s="590"/>
      <c r="EFO74" s="590"/>
      <c r="EFP74" s="590"/>
      <c r="EFQ74" s="590"/>
      <c r="EFR74" s="590"/>
      <c r="EFS74" s="590"/>
      <c r="EFT74" s="590"/>
      <c r="EFU74" s="590"/>
      <c r="EFV74" s="590"/>
      <c r="EFW74" s="590"/>
      <c r="EFX74" s="590"/>
      <c r="EFY74" s="590"/>
      <c r="EFZ74" s="590"/>
      <c r="EGA74" s="590"/>
      <c r="EGB74" s="590"/>
      <c r="EGC74" s="590"/>
      <c r="EGD74" s="590"/>
      <c r="EGE74" s="590"/>
      <c r="EGF74" s="590"/>
      <c r="EGG74" s="590"/>
      <c r="EGH74" s="590"/>
      <c r="EGI74" s="590"/>
      <c r="EGJ74" s="590"/>
      <c r="EGK74" s="590"/>
      <c r="EGL74" s="590"/>
      <c r="EGM74" s="590"/>
      <c r="EGN74" s="590"/>
      <c r="EGO74" s="590"/>
      <c r="EGP74" s="590"/>
      <c r="EGQ74" s="590"/>
      <c r="EGR74" s="590"/>
      <c r="EGS74" s="590"/>
      <c r="EGT74" s="590"/>
      <c r="EGU74" s="590"/>
      <c r="EGV74" s="590"/>
      <c r="EGW74" s="590"/>
      <c r="EGX74" s="590"/>
      <c r="EGY74" s="590"/>
      <c r="EGZ74" s="590"/>
      <c r="EHA74" s="590"/>
      <c r="EHB74" s="590"/>
      <c r="EHC74" s="590"/>
      <c r="EHD74" s="590"/>
      <c r="EHE74" s="590"/>
      <c r="EHF74" s="590"/>
      <c r="EHG74" s="590"/>
      <c r="EHH74" s="590"/>
      <c r="EHI74" s="590"/>
      <c r="EHJ74" s="590"/>
      <c r="EHK74" s="590"/>
      <c r="EHL74" s="590"/>
      <c r="EHM74" s="590"/>
      <c r="EHN74" s="590"/>
      <c r="EHO74" s="590"/>
      <c r="EHP74" s="590"/>
      <c r="EHQ74" s="590"/>
      <c r="EHR74" s="590"/>
      <c r="EHS74" s="590"/>
      <c r="EHT74" s="590"/>
      <c r="EHU74" s="590"/>
      <c r="EHV74" s="590"/>
      <c r="EHW74" s="590"/>
      <c r="EHX74" s="590"/>
      <c r="EHY74" s="590"/>
      <c r="EHZ74" s="590"/>
      <c r="EIA74" s="590"/>
      <c r="EIB74" s="590"/>
      <c r="EIC74" s="590"/>
      <c r="EID74" s="590"/>
      <c r="EIE74" s="590"/>
      <c r="EIF74" s="590"/>
      <c r="EIG74" s="590"/>
      <c r="EIH74" s="590"/>
      <c r="EII74" s="590"/>
      <c r="EIJ74" s="590"/>
      <c r="EIK74" s="590"/>
      <c r="EIL74" s="590"/>
      <c r="EIM74" s="590"/>
      <c r="EIN74" s="590"/>
      <c r="EIO74" s="590"/>
      <c r="EIP74" s="590"/>
      <c r="EIQ74" s="590"/>
      <c r="EIR74" s="590"/>
      <c r="EIS74" s="590"/>
      <c r="EIT74" s="590"/>
      <c r="EIU74" s="590"/>
      <c r="EIV74" s="590"/>
      <c r="EIW74" s="590"/>
      <c r="EIX74" s="590"/>
      <c r="EIY74" s="590"/>
      <c r="EIZ74" s="590"/>
      <c r="EJA74" s="590"/>
      <c r="EJB74" s="590"/>
      <c r="EJC74" s="590"/>
      <c r="EJD74" s="590"/>
      <c r="EJE74" s="590"/>
      <c r="EJF74" s="590"/>
      <c r="EJG74" s="590"/>
      <c r="EJH74" s="590"/>
      <c r="EJI74" s="590"/>
      <c r="EJJ74" s="590"/>
      <c r="EJK74" s="590"/>
      <c r="EJL74" s="590"/>
      <c r="EJM74" s="590"/>
      <c r="EJN74" s="590"/>
      <c r="EJO74" s="590"/>
      <c r="EJP74" s="590"/>
      <c r="EJQ74" s="590"/>
      <c r="EJR74" s="590"/>
      <c r="EJS74" s="590"/>
      <c r="EJT74" s="590"/>
      <c r="EJU74" s="590"/>
      <c r="EJV74" s="590"/>
      <c r="EJW74" s="590"/>
      <c r="EJX74" s="590"/>
      <c r="EJY74" s="590"/>
      <c r="EJZ74" s="590"/>
      <c r="EKA74" s="590"/>
      <c r="EKB74" s="590"/>
      <c r="EKC74" s="590"/>
      <c r="EKD74" s="590"/>
      <c r="EKE74" s="590"/>
      <c r="EKF74" s="590"/>
      <c r="EKG74" s="590"/>
      <c r="EKH74" s="590"/>
      <c r="EKI74" s="590"/>
      <c r="EKJ74" s="590"/>
      <c r="EKK74" s="590"/>
      <c r="EKL74" s="590"/>
      <c r="EKM74" s="590"/>
      <c r="EKN74" s="590"/>
      <c r="EKO74" s="590"/>
      <c r="EKP74" s="590"/>
      <c r="EKQ74" s="590"/>
      <c r="EKR74" s="590"/>
      <c r="EKS74" s="590"/>
      <c r="EKT74" s="590"/>
      <c r="EKU74" s="590"/>
      <c r="EKV74" s="590"/>
      <c r="EKW74" s="590"/>
      <c r="EKX74" s="590"/>
      <c r="EKY74" s="590"/>
      <c r="EKZ74" s="590"/>
      <c r="ELA74" s="590"/>
      <c r="ELB74" s="590"/>
      <c r="ELC74" s="590"/>
      <c r="ELD74" s="590"/>
      <c r="ELE74" s="590"/>
      <c r="ELF74" s="590"/>
      <c r="ELG74" s="590"/>
      <c r="ELH74" s="590"/>
      <c r="ELI74" s="590"/>
      <c r="ELJ74" s="590"/>
      <c r="ELK74" s="590"/>
      <c r="ELL74" s="590"/>
      <c r="ELM74" s="590"/>
      <c r="ELN74" s="590"/>
      <c r="ELO74" s="590"/>
      <c r="ELP74" s="590"/>
      <c r="ELQ74" s="590"/>
      <c r="ELR74" s="590"/>
      <c r="ELS74" s="590"/>
      <c r="ELT74" s="590"/>
      <c r="ELU74" s="590"/>
      <c r="ELV74" s="590"/>
      <c r="ELW74" s="590"/>
      <c r="ELX74" s="590"/>
      <c r="ELY74" s="590"/>
      <c r="ELZ74" s="590"/>
      <c r="EMA74" s="590"/>
      <c r="EMB74" s="590"/>
      <c r="EMC74" s="590"/>
      <c r="EMD74" s="590"/>
      <c r="EME74" s="590"/>
      <c r="EMF74" s="590"/>
      <c r="EMG74" s="590"/>
      <c r="EMH74" s="590"/>
      <c r="EMI74" s="590"/>
      <c r="EMJ74" s="590"/>
      <c r="EMK74" s="590"/>
      <c r="EML74" s="590"/>
      <c r="EMM74" s="590"/>
      <c r="EMN74" s="590"/>
      <c r="EMO74" s="590"/>
      <c r="EMP74" s="590"/>
      <c r="EMQ74" s="590"/>
      <c r="EMR74" s="590"/>
      <c r="EMS74" s="590"/>
      <c r="EMT74" s="590"/>
      <c r="EMU74" s="590"/>
      <c r="EMV74" s="590"/>
      <c r="EMW74" s="590"/>
      <c r="EMX74" s="590"/>
      <c r="EMY74" s="590"/>
      <c r="EMZ74" s="590"/>
      <c r="ENA74" s="590"/>
      <c r="ENB74" s="590"/>
      <c r="ENC74" s="590"/>
      <c r="END74" s="590"/>
      <c r="ENE74" s="590"/>
      <c r="ENF74" s="590"/>
      <c r="ENG74" s="590"/>
      <c r="ENH74" s="590"/>
      <c r="ENI74" s="590"/>
      <c r="ENJ74" s="590"/>
      <c r="ENK74" s="590"/>
      <c r="ENL74" s="590"/>
      <c r="ENM74" s="590"/>
      <c r="ENN74" s="590"/>
      <c r="ENO74" s="590"/>
      <c r="ENP74" s="590"/>
      <c r="ENQ74" s="590"/>
      <c r="ENR74" s="590"/>
      <c r="ENS74" s="590"/>
      <c r="ENT74" s="590"/>
      <c r="ENU74" s="590"/>
      <c r="ENV74" s="590"/>
      <c r="ENW74" s="590"/>
      <c r="ENX74" s="590"/>
      <c r="ENY74" s="590"/>
      <c r="ENZ74" s="590"/>
      <c r="EOA74" s="590"/>
      <c r="EOB74" s="590"/>
      <c r="EOC74" s="590"/>
      <c r="EOD74" s="590"/>
      <c r="EOE74" s="590"/>
      <c r="EOF74" s="590"/>
      <c r="EOG74" s="590"/>
      <c r="EOH74" s="590"/>
      <c r="EOI74" s="590"/>
      <c r="EOJ74" s="590"/>
      <c r="EOK74" s="590"/>
      <c r="EOL74" s="590"/>
      <c r="EOM74" s="590"/>
      <c r="EON74" s="590"/>
      <c r="EOO74" s="590"/>
      <c r="EOP74" s="590"/>
      <c r="EOQ74" s="590"/>
      <c r="EOR74" s="590"/>
      <c r="EOS74" s="590"/>
      <c r="EOT74" s="590"/>
      <c r="EOU74" s="590"/>
      <c r="EOV74" s="590"/>
      <c r="EOW74" s="590"/>
      <c r="EOX74" s="590"/>
      <c r="EOY74" s="590"/>
      <c r="EOZ74" s="590"/>
      <c r="EPA74" s="590"/>
      <c r="EPB74" s="590"/>
      <c r="EPC74" s="590"/>
      <c r="EPD74" s="590"/>
      <c r="EPE74" s="590"/>
      <c r="EPF74" s="590"/>
      <c r="EPG74" s="590"/>
      <c r="EPH74" s="590"/>
      <c r="EPI74" s="590"/>
      <c r="EPJ74" s="590"/>
      <c r="EPK74" s="590"/>
      <c r="EPL74" s="590"/>
      <c r="EPM74" s="590"/>
      <c r="EPN74" s="590"/>
      <c r="EPO74" s="590"/>
      <c r="EPP74" s="590"/>
      <c r="EPQ74" s="590"/>
      <c r="EPR74" s="590"/>
      <c r="EPS74" s="590"/>
      <c r="EPT74" s="590"/>
      <c r="EPU74" s="590"/>
      <c r="EPV74" s="590"/>
      <c r="EPW74" s="590"/>
      <c r="EPX74" s="590"/>
      <c r="EPY74" s="590"/>
      <c r="EPZ74" s="590"/>
      <c r="EQA74" s="590"/>
      <c r="EQB74" s="590"/>
      <c r="EQC74" s="590"/>
      <c r="EQD74" s="590"/>
      <c r="EQE74" s="590"/>
      <c r="EQF74" s="590"/>
      <c r="EQG74" s="590"/>
      <c r="EQH74" s="590"/>
      <c r="EQI74" s="590"/>
      <c r="EQJ74" s="590"/>
      <c r="EQK74" s="590"/>
      <c r="EQL74" s="590"/>
      <c r="EQM74" s="590"/>
      <c r="EQN74" s="590"/>
      <c r="EQO74" s="590"/>
      <c r="EQP74" s="590"/>
      <c r="EQQ74" s="590"/>
      <c r="EQR74" s="590"/>
      <c r="EQS74" s="590"/>
      <c r="EQT74" s="590"/>
      <c r="EQU74" s="590"/>
      <c r="EQV74" s="590"/>
      <c r="EQW74" s="590"/>
      <c r="EQX74" s="590"/>
      <c r="EQY74" s="590"/>
      <c r="EQZ74" s="590"/>
      <c r="ERA74" s="590"/>
      <c r="ERB74" s="590"/>
      <c r="ERC74" s="590"/>
      <c r="ERD74" s="590"/>
      <c r="ERE74" s="590"/>
      <c r="ERF74" s="590"/>
      <c r="ERG74" s="590"/>
      <c r="ERH74" s="590"/>
      <c r="ERI74" s="590"/>
      <c r="ERJ74" s="590"/>
      <c r="ERK74" s="590"/>
      <c r="ERL74" s="590"/>
      <c r="ERM74" s="590"/>
      <c r="ERN74" s="590"/>
      <c r="ERO74" s="590"/>
      <c r="ERP74" s="590"/>
      <c r="ERQ74" s="590"/>
      <c r="ERR74" s="590"/>
      <c r="ERS74" s="590"/>
      <c r="ERT74" s="590"/>
      <c r="ERU74" s="590"/>
      <c r="ERV74" s="590"/>
      <c r="ERW74" s="590"/>
      <c r="ERX74" s="590"/>
      <c r="ERY74" s="590"/>
      <c r="ERZ74" s="590"/>
      <c r="ESA74" s="590"/>
      <c r="ESB74" s="590"/>
      <c r="ESC74" s="590"/>
      <c r="ESD74" s="590"/>
      <c r="ESE74" s="590"/>
      <c r="ESF74" s="590"/>
      <c r="ESG74" s="590"/>
      <c r="ESH74" s="590"/>
      <c r="ESI74" s="590"/>
      <c r="ESJ74" s="590"/>
      <c r="ESK74" s="590"/>
      <c r="ESL74" s="590"/>
      <c r="ESM74" s="590"/>
      <c r="ESN74" s="590"/>
      <c r="ESO74" s="590"/>
      <c r="ESP74" s="590"/>
      <c r="ESQ74" s="590"/>
      <c r="ESR74" s="590"/>
      <c r="ESS74" s="590"/>
      <c r="EST74" s="590"/>
      <c r="ESU74" s="590"/>
      <c r="ESV74" s="590"/>
      <c r="ESW74" s="590"/>
      <c r="ESX74" s="590"/>
      <c r="ESY74" s="590"/>
      <c r="ESZ74" s="590"/>
      <c r="ETA74" s="590"/>
      <c r="ETB74" s="590"/>
      <c r="ETC74" s="590"/>
      <c r="ETD74" s="590"/>
      <c r="ETE74" s="590"/>
      <c r="ETF74" s="590"/>
      <c r="ETG74" s="590"/>
      <c r="ETH74" s="590"/>
      <c r="ETI74" s="590"/>
      <c r="ETJ74" s="590"/>
      <c r="ETK74" s="590"/>
      <c r="ETL74" s="590"/>
      <c r="ETM74" s="590"/>
      <c r="ETN74" s="590"/>
      <c r="ETO74" s="590"/>
      <c r="ETP74" s="590"/>
      <c r="ETQ74" s="590"/>
      <c r="ETR74" s="590"/>
      <c r="ETS74" s="590"/>
      <c r="ETT74" s="590"/>
      <c r="ETU74" s="590"/>
      <c r="ETV74" s="590"/>
      <c r="ETW74" s="590"/>
      <c r="ETX74" s="590"/>
      <c r="ETY74" s="590"/>
      <c r="ETZ74" s="590"/>
      <c r="EUA74" s="590"/>
      <c r="EUB74" s="590"/>
      <c r="EUC74" s="590"/>
      <c r="EUD74" s="590"/>
      <c r="EUE74" s="590"/>
      <c r="EUF74" s="590"/>
      <c r="EUG74" s="590"/>
      <c r="EUH74" s="590"/>
      <c r="EUI74" s="590"/>
      <c r="EUJ74" s="590"/>
      <c r="EUK74" s="590"/>
      <c r="EUL74" s="590"/>
      <c r="EUM74" s="590"/>
      <c r="EUN74" s="590"/>
      <c r="EUO74" s="590"/>
      <c r="EUP74" s="590"/>
      <c r="EUQ74" s="590"/>
      <c r="EUR74" s="590"/>
      <c r="EUS74" s="590"/>
      <c r="EUT74" s="590"/>
      <c r="EUU74" s="590"/>
      <c r="EUV74" s="590"/>
      <c r="EUW74" s="590"/>
      <c r="EUX74" s="590"/>
      <c r="EUY74" s="590"/>
      <c r="EUZ74" s="590"/>
      <c r="EVA74" s="590"/>
      <c r="EVB74" s="590"/>
      <c r="EVC74" s="590"/>
      <c r="EVD74" s="590"/>
      <c r="EVE74" s="590"/>
      <c r="EVF74" s="590"/>
      <c r="EVG74" s="590"/>
      <c r="EVH74" s="590"/>
      <c r="EVI74" s="590"/>
      <c r="EVJ74" s="590"/>
      <c r="EVK74" s="590"/>
      <c r="EVL74" s="590"/>
      <c r="EVM74" s="590"/>
      <c r="EVN74" s="590"/>
      <c r="EVO74" s="590"/>
      <c r="EVP74" s="590"/>
      <c r="EVQ74" s="590"/>
      <c r="EVR74" s="590"/>
      <c r="EVS74" s="590"/>
      <c r="EVT74" s="590"/>
      <c r="EVU74" s="590"/>
      <c r="EVV74" s="590"/>
      <c r="EVW74" s="590"/>
      <c r="EVX74" s="590"/>
      <c r="EVY74" s="590"/>
      <c r="EVZ74" s="590"/>
      <c r="EWA74" s="590"/>
      <c r="EWB74" s="590"/>
      <c r="EWC74" s="590"/>
      <c r="EWD74" s="590"/>
      <c r="EWE74" s="590"/>
      <c r="EWF74" s="590"/>
      <c r="EWG74" s="590"/>
      <c r="EWH74" s="590"/>
      <c r="EWI74" s="590"/>
      <c r="EWJ74" s="590"/>
      <c r="EWK74" s="590"/>
      <c r="EWL74" s="590"/>
      <c r="EWM74" s="590"/>
      <c r="EWN74" s="590"/>
      <c r="EWO74" s="590"/>
      <c r="EWP74" s="590"/>
      <c r="EWQ74" s="590"/>
      <c r="EWR74" s="590"/>
      <c r="EWS74" s="590"/>
      <c r="EWT74" s="590"/>
      <c r="EWU74" s="590"/>
      <c r="EWV74" s="590"/>
      <c r="EWW74" s="590"/>
      <c r="EWX74" s="590"/>
      <c r="EWY74" s="590"/>
      <c r="EWZ74" s="590"/>
      <c r="EXA74" s="590"/>
      <c r="EXB74" s="590"/>
      <c r="EXC74" s="590"/>
      <c r="EXD74" s="590"/>
      <c r="EXE74" s="590"/>
      <c r="EXF74" s="590"/>
      <c r="EXG74" s="590"/>
      <c r="EXH74" s="590"/>
      <c r="EXI74" s="590"/>
      <c r="EXJ74" s="590"/>
      <c r="EXK74" s="590"/>
      <c r="EXL74" s="590"/>
      <c r="EXM74" s="590"/>
      <c r="EXN74" s="590"/>
      <c r="EXO74" s="590"/>
      <c r="EXP74" s="590"/>
      <c r="EXQ74" s="590"/>
      <c r="EXR74" s="590"/>
      <c r="EXS74" s="590"/>
      <c r="EXT74" s="590"/>
      <c r="EXU74" s="590"/>
      <c r="EXV74" s="590"/>
      <c r="EXW74" s="590"/>
      <c r="EXX74" s="590"/>
      <c r="EXY74" s="590"/>
      <c r="EXZ74" s="590"/>
      <c r="EYA74" s="590"/>
      <c r="EYB74" s="590"/>
      <c r="EYC74" s="590"/>
      <c r="EYD74" s="590"/>
      <c r="EYE74" s="590"/>
      <c r="EYF74" s="590"/>
      <c r="EYG74" s="590"/>
      <c r="EYH74" s="590"/>
      <c r="EYI74" s="590"/>
      <c r="EYJ74" s="590"/>
      <c r="EYK74" s="590"/>
      <c r="EYL74" s="590"/>
      <c r="EYM74" s="590"/>
      <c r="EYN74" s="590"/>
      <c r="EYO74" s="590"/>
      <c r="EYP74" s="590"/>
      <c r="EYQ74" s="590"/>
      <c r="EYR74" s="590"/>
      <c r="EYS74" s="590"/>
      <c r="EYT74" s="590"/>
      <c r="EYU74" s="590"/>
      <c r="EYV74" s="590"/>
      <c r="EYW74" s="590"/>
      <c r="EYX74" s="590"/>
      <c r="EYY74" s="590"/>
      <c r="EYZ74" s="590"/>
      <c r="EZA74" s="590"/>
      <c r="EZB74" s="590"/>
      <c r="EZC74" s="590"/>
      <c r="EZD74" s="590"/>
      <c r="EZE74" s="590"/>
      <c r="EZF74" s="590"/>
      <c r="EZG74" s="590"/>
      <c r="EZH74" s="590"/>
      <c r="EZI74" s="590"/>
      <c r="EZJ74" s="590"/>
      <c r="EZK74" s="590"/>
      <c r="EZL74" s="590"/>
      <c r="EZM74" s="590"/>
      <c r="EZN74" s="590"/>
      <c r="EZO74" s="590"/>
      <c r="EZP74" s="590"/>
      <c r="EZQ74" s="590"/>
      <c r="EZR74" s="590"/>
      <c r="EZS74" s="590"/>
      <c r="EZT74" s="590"/>
      <c r="EZU74" s="590"/>
      <c r="EZV74" s="590"/>
      <c r="EZW74" s="590"/>
      <c r="EZX74" s="590"/>
      <c r="EZY74" s="590"/>
      <c r="EZZ74" s="590"/>
      <c r="FAA74" s="590"/>
      <c r="FAB74" s="590"/>
      <c r="FAC74" s="590"/>
      <c r="FAD74" s="590"/>
      <c r="FAE74" s="590"/>
      <c r="FAF74" s="590"/>
      <c r="FAG74" s="590"/>
      <c r="FAH74" s="590"/>
      <c r="FAI74" s="590"/>
      <c r="FAJ74" s="590"/>
      <c r="FAK74" s="590"/>
      <c r="FAL74" s="590"/>
      <c r="FAM74" s="590"/>
      <c r="FAN74" s="590"/>
      <c r="FAO74" s="590"/>
      <c r="FAP74" s="590"/>
      <c r="FAQ74" s="590"/>
      <c r="FAR74" s="590"/>
      <c r="FAS74" s="590"/>
      <c r="FAT74" s="590"/>
      <c r="FAU74" s="590"/>
      <c r="FAV74" s="590"/>
      <c r="FAW74" s="590"/>
      <c r="FAX74" s="590"/>
      <c r="FAY74" s="590"/>
      <c r="FAZ74" s="590"/>
      <c r="FBA74" s="590"/>
      <c r="FBB74" s="590"/>
      <c r="FBC74" s="590"/>
      <c r="FBD74" s="590"/>
      <c r="FBE74" s="590"/>
      <c r="FBF74" s="590"/>
      <c r="FBG74" s="590"/>
      <c r="FBH74" s="590"/>
      <c r="FBI74" s="590"/>
      <c r="FBJ74" s="590"/>
      <c r="FBK74" s="590"/>
      <c r="FBL74" s="590"/>
      <c r="FBM74" s="590"/>
      <c r="FBN74" s="590"/>
      <c r="FBO74" s="590"/>
      <c r="FBP74" s="590"/>
      <c r="FBQ74" s="590"/>
      <c r="FBR74" s="590"/>
      <c r="FBS74" s="590"/>
      <c r="FBT74" s="590"/>
      <c r="FBU74" s="590"/>
      <c r="FBV74" s="590"/>
      <c r="FBW74" s="590"/>
      <c r="FBX74" s="590"/>
      <c r="FBY74" s="590"/>
      <c r="FBZ74" s="590"/>
      <c r="FCA74" s="590"/>
      <c r="FCB74" s="590"/>
      <c r="FCC74" s="590"/>
      <c r="FCD74" s="590"/>
      <c r="FCE74" s="590"/>
      <c r="FCF74" s="590"/>
      <c r="FCG74" s="590"/>
      <c r="FCH74" s="590"/>
      <c r="FCI74" s="590"/>
      <c r="FCJ74" s="590"/>
      <c r="FCK74" s="590"/>
      <c r="FCL74" s="590"/>
      <c r="FCM74" s="590"/>
      <c r="FCN74" s="590"/>
      <c r="FCO74" s="590"/>
      <c r="FCP74" s="590"/>
      <c r="FCQ74" s="590"/>
      <c r="FCR74" s="590"/>
      <c r="FCS74" s="590"/>
      <c r="FCT74" s="590"/>
      <c r="FCU74" s="590"/>
      <c r="FCV74" s="590"/>
      <c r="FCW74" s="590"/>
      <c r="FCX74" s="590"/>
      <c r="FCY74" s="590"/>
      <c r="FCZ74" s="590"/>
      <c r="FDA74" s="590"/>
      <c r="FDB74" s="590"/>
      <c r="FDC74" s="590"/>
      <c r="FDD74" s="590"/>
      <c r="FDE74" s="590"/>
      <c r="FDF74" s="590"/>
      <c r="FDG74" s="590"/>
      <c r="FDH74" s="590"/>
      <c r="FDI74" s="590"/>
      <c r="FDJ74" s="590"/>
      <c r="FDK74" s="590"/>
      <c r="FDL74" s="590"/>
      <c r="FDM74" s="590"/>
      <c r="FDN74" s="590"/>
      <c r="FDO74" s="590"/>
      <c r="FDP74" s="590"/>
      <c r="FDQ74" s="590"/>
      <c r="FDR74" s="590"/>
      <c r="FDS74" s="590"/>
      <c r="FDT74" s="590"/>
      <c r="FDU74" s="590"/>
      <c r="FDV74" s="590"/>
      <c r="FDW74" s="590"/>
      <c r="FDX74" s="590"/>
      <c r="FDY74" s="590"/>
      <c r="FDZ74" s="590"/>
      <c r="FEA74" s="590"/>
      <c r="FEB74" s="590"/>
      <c r="FEC74" s="590"/>
      <c r="FED74" s="590"/>
      <c r="FEE74" s="590"/>
      <c r="FEF74" s="590"/>
      <c r="FEG74" s="590"/>
      <c r="FEH74" s="590"/>
      <c r="FEI74" s="590"/>
      <c r="FEJ74" s="590"/>
      <c r="FEK74" s="590"/>
      <c r="FEL74" s="590"/>
      <c r="FEM74" s="590"/>
      <c r="FEN74" s="590"/>
      <c r="FEO74" s="590"/>
      <c r="FEP74" s="590"/>
      <c r="FEQ74" s="590"/>
      <c r="FER74" s="590"/>
      <c r="FES74" s="590"/>
      <c r="FET74" s="590"/>
      <c r="FEU74" s="590"/>
      <c r="FEV74" s="590"/>
      <c r="FEW74" s="590"/>
      <c r="FEX74" s="590"/>
      <c r="FEY74" s="590"/>
      <c r="FEZ74" s="590"/>
      <c r="FFA74" s="590"/>
      <c r="FFB74" s="590"/>
      <c r="FFC74" s="590"/>
      <c r="FFD74" s="590"/>
      <c r="FFE74" s="590"/>
      <c r="FFF74" s="590"/>
      <c r="FFG74" s="590"/>
      <c r="FFH74" s="590"/>
      <c r="FFI74" s="590"/>
      <c r="FFJ74" s="590"/>
      <c r="FFK74" s="590"/>
      <c r="FFL74" s="590"/>
      <c r="FFM74" s="590"/>
      <c r="FFN74" s="590"/>
      <c r="FFO74" s="590"/>
      <c r="FFP74" s="590"/>
      <c r="FFQ74" s="590"/>
      <c r="FFR74" s="590"/>
      <c r="FFS74" s="590"/>
      <c r="FFT74" s="590"/>
      <c r="FFU74" s="590"/>
      <c r="FFV74" s="590"/>
      <c r="FFW74" s="590"/>
      <c r="FFX74" s="590"/>
      <c r="FFY74" s="590"/>
      <c r="FFZ74" s="590"/>
      <c r="FGA74" s="590"/>
      <c r="FGB74" s="590"/>
      <c r="FGC74" s="590"/>
      <c r="FGD74" s="590"/>
      <c r="FGE74" s="590"/>
      <c r="FGF74" s="590"/>
      <c r="FGG74" s="590"/>
      <c r="FGH74" s="590"/>
      <c r="FGI74" s="590"/>
      <c r="FGJ74" s="590"/>
      <c r="FGK74" s="590"/>
      <c r="FGL74" s="590"/>
      <c r="FGM74" s="590"/>
      <c r="FGN74" s="590"/>
      <c r="FGO74" s="590"/>
      <c r="FGP74" s="590"/>
      <c r="FGQ74" s="590"/>
      <c r="FGR74" s="590"/>
      <c r="FGS74" s="590"/>
      <c r="FGT74" s="590"/>
      <c r="FGU74" s="590"/>
      <c r="FGV74" s="590"/>
      <c r="FGW74" s="590"/>
      <c r="FGX74" s="590"/>
      <c r="FGY74" s="590"/>
      <c r="FGZ74" s="590"/>
      <c r="FHA74" s="590"/>
      <c r="FHB74" s="590"/>
      <c r="FHC74" s="590"/>
      <c r="FHD74" s="590"/>
      <c r="FHE74" s="590"/>
      <c r="FHF74" s="590"/>
      <c r="FHG74" s="590"/>
      <c r="FHH74" s="590"/>
      <c r="FHI74" s="590"/>
      <c r="FHJ74" s="590"/>
      <c r="FHK74" s="590"/>
      <c r="FHL74" s="590"/>
      <c r="FHM74" s="590"/>
      <c r="FHN74" s="590"/>
      <c r="FHO74" s="590"/>
      <c r="FHP74" s="590"/>
      <c r="FHQ74" s="590"/>
      <c r="FHR74" s="590"/>
      <c r="FHS74" s="590"/>
      <c r="FHT74" s="590"/>
      <c r="FHU74" s="590"/>
      <c r="FHV74" s="590"/>
      <c r="FHW74" s="590"/>
      <c r="FHX74" s="590"/>
      <c r="FHY74" s="590"/>
      <c r="FHZ74" s="590"/>
      <c r="FIA74" s="590"/>
      <c r="FIB74" s="590"/>
      <c r="FIC74" s="590"/>
      <c r="FID74" s="590"/>
      <c r="FIE74" s="590"/>
      <c r="FIF74" s="590"/>
      <c r="FIG74" s="590"/>
      <c r="FIH74" s="590"/>
      <c r="FII74" s="590"/>
      <c r="FIJ74" s="590"/>
      <c r="FIK74" s="590"/>
      <c r="FIL74" s="590"/>
      <c r="FIM74" s="590"/>
      <c r="FIN74" s="590"/>
      <c r="FIO74" s="590"/>
      <c r="FIP74" s="590"/>
      <c r="FIQ74" s="590"/>
      <c r="FIR74" s="590"/>
      <c r="FIS74" s="590"/>
      <c r="FIT74" s="590"/>
      <c r="FIU74" s="590"/>
      <c r="FIV74" s="590"/>
      <c r="FIW74" s="590"/>
      <c r="FIX74" s="590"/>
      <c r="FIY74" s="590"/>
      <c r="FIZ74" s="590"/>
      <c r="FJA74" s="590"/>
      <c r="FJB74" s="590"/>
      <c r="FJC74" s="590"/>
      <c r="FJD74" s="590"/>
      <c r="FJE74" s="590"/>
      <c r="FJF74" s="590"/>
      <c r="FJG74" s="590"/>
      <c r="FJH74" s="590"/>
      <c r="FJI74" s="590"/>
      <c r="FJJ74" s="590"/>
      <c r="FJK74" s="590"/>
      <c r="FJL74" s="590"/>
      <c r="FJM74" s="590"/>
      <c r="FJN74" s="590"/>
      <c r="FJO74" s="590"/>
      <c r="FJP74" s="590"/>
      <c r="FJQ74" s="590"/>
      <c r="FJR74" s="590"/>
      <c r="FJS74" s="590"/>
      <c r="FJT74" s="590"/>
      <c r="FJU74" s="590"/>
      <c r="FJV74" s="590"/>
      <c r="FJW74" s="590"/>
      <c r="FJX74" s="590"/>
      <c r="FJY74" s="590"/>
      <c r="FJZ74" s="590"/>
      <c r="FKA74" s="590"/>
      <c r="FKB74" s="590"/>
      <c r="FKC74" s="590"/>
      <c r="FKD74" s="590"/>
      <c r="FKE74" s="590"/>
      <c r="FKF74" s="590"/>
      <c r="FKG74" s="590"/>
      <c r="FKH74" s="590"/>
      <c r="FKI74" s="590"/>
      <c r="FKJ74" s="590"/>
      <c r="FKK74" s="590"/>
      <c r="FKL74" s="590"/>
      <c r="FKM74" s="590"/>
      <c r="FKN74" s="590"/>
      <c r="FKO74" s="590"/>
      <c r="FKP74" s="590"/>
      <c r="FKQ74" s="590"/>
      <c r="FKR74" s="590"/>
      <c r="FKS74" s="590"/>
      <c r="FKT74" s="590"/>
      <c r="FKU74" s="590"/>
      <c r="FKV74" s="590"/>
      <c r="FKW74" s="590"/>
      <c r="FKX74" s="590"/>
      <c r="FKY74" s="590"/>
      <c r="FKZ74" s="590"/>
      <c r="FLA74" s="590"/>
      <c r="FLB74" s="590"/>
      <c r="FLC74" s="590"/>
      <c r="FLD74" s="590"/>
      <c r="FLE74" s="590"/>
      <c r="FLF74" s="590"/>
      <c r="FLG74" s="590"/>
      <c r="FLH74" s="590"/>
      <c r="FLI74" s="590"/>
      <c r="FLJ74" s="590"/>
      <c r="FLK74" s="590"/>
      <c r="FLL74" s="590"/>
      <c r="FLM74" s="590"/>
      <c r="FLN74" s="590"/>
      <c r="FLO74" s="590"/>
      <c r="FLP74" s="590"/>
      <c r="FLQ74" s="590"/>
      <c r="FLR74" s="590"/>
      <c r="FLS74" s="590"/>
      <c r="FLT74" s="590"/>
      <c r="FLU74" s="590"/>
      <c r="FLV74" s="590"/>
      <c r="FLW74" s="590"/>
      <c r="FLX74" s="590"/>
      <c r="FLY74" s="590"/>
      <c r="FLZ74" s="590"/>
      <c r="FMA74" s="590"/>
      <c r="FMB74" s="590"/>
      <c r="FMC74" s="590"/>
      <c r="FMD74" s="590"/>
      <c r="FME74" s="590"/>
      <c r="FMF74" s="590"/>
      <c r="FMG74" s="590"/>
      <c r="FMH74" s="590"/>
      <c r="FMI74" s="590"/>
      <c r="FMJ74" s="590"/>
      <c r="FMK74" s="590"/>
      <c r="FML74" s="590"/>
      <c r="FMM74" s="590"/>
      <c r="FMN74" s="590"/>
      <c r="FMO74" s="590"/>
      <c r="FMP74" s="590"/>
      <c r="FMQ74" s="590"/>
      <c r="FMR74" s="590"/>
      <c r="FMS74" s="590"/>
      <c r="FMT74" s="590"/>
      <c r="FMU74" s="590"/>
      <c r="FMV74" s="590"/>
      <c r="FMW74" s="590"/>
      <c r="FMX74" s="590"/>
      <c r="FMY74" s="590"/>
      <c r="FMZ74" s="590"/>
      <c r="FNA74" s="590"/>
      <c r="FNB74" s="590"/>
      <c r="FNC74" s="590"/>
      <c r="FND74" s="590"/>
      <c r="FNE74" s="590"/>
      <c r="FNF74" s="590"/>
      <c r="FNG74" s="590"/>
      <c r="FNH74" s="590"/>
      <c r="FNI74" s="590"/>
      <c r="FNJ74" s="590"/>
      <c r="FNK74" s="590"/>
      <c r="FNL74" s="590"/>
      <c r="FNM74" s="590"/>
      <c r="FNN74" s="590"/>
      <c r="FNO74" s="590"/>
      <c r="FNP74" s="590"/>
      <c r="FNQ74" s="590"/>
      <c r="FNR74" s="590"/>
      <c r="FNS74" s="590"/>
      <c r="FNT74" s="590"/>
      <c r="FNU74" s="590"/>
      <c r="FNV74" s="590"/>
      <c r="FNW74" s="590"/>
      <c r="FNX74" s="590"/>
      <c r="FNY74" s="590"/>
      <c r="FNZ74" s="590"/>
      <c r="FOA74" s="590"/>
      <c r="FOB74" s="590"/>
      <c r="FOC74" s="590"/>
      <c r="FOD74" s="590"/>
      <c r="FOE74" s="590"/>
      <c r="FOF74" s="590"/>
      <c r="FOG74" s="590"/>
      <c r="FOH74" s="590"/>
      <c r="FOI74" s="590"/>
      <c r="FOJ74" s="590"/>
      <c r="FOK74" s="590"/>
      <c r="FOL74" s="590"/>
      <c r="FOM74" s="590"/>
      <c r="FON74" s="590"/>
      <c r="FOO74" s="590"/>
      <c r="FOP74" s="590"/>
      <c r="FOQ74" s="590"/>
      <c r="FOR74" s="590"/>
      <c r="FOS74" s="590"/>
      <c r="FOT74" s="590"/>
      <c r="FOU74" s="590"/>
      <c r="FOV74" s="590"/>
      <c r="FOW74" s="590"/>
      <c r="FOX74" s="590"/>
      <c r="FOY74" s="590"/>
      <c r="FOZ74" s="590"/>
      <c r="FPA74" s="590"/>
      <c r="FPB74" s="590"/>
      <c r="FPC74" s="590"/>
      <c r="FPD74" s="590"/>
      <c r="FPE74" s="590"/>
      <c r="FPF74" s="590"/>
      <c r="FPG74" s="590"/>
      <c r="FPH74" s="590"/>
      <c r="FPI74" s="590"/>
      <c r="FPJ74" s="590"/>
      <c r="FPK74" s="590"/>
      <c r="FPL74" s="590"/>
      <c r="FPM74" s="590"/>
      <c r="FPN74" s="590"/>
      <c r="FPO74" s="590"/>
      <c r="FPP74" s="590"/>
      <c r="FPQ74" s="590"/>
      <c r="FPR74" s="590"/>
      <c r="FPS74" s="590"/>
      <c r="FPT74" s="590"/>
      <c r="FPU74" s="590"/>
      <c r="FPV74" s="590"/>
      <c r="FPW74" s="590"/>
      <c r="FPX74" s="590"/>
      <c r="FPY74" s="590"/>
      <c r="FPZ74" s="590"/>
      <c r="FQA74" s="590"/>
      <c r="FQB74" s="590"/>
      <c r="FQC74" s="590"/>
      <c r="FQD74" s="590"/>
      <c r="FQE74" s="590"/>
      <c r="FQF74" s="590"/>
      <c r="FQG74" s="590"/>
      <c r="FQH74" s="590"/>
      <c r="FQI74" s="590"/>
      <c r="FQJ74" s="590"/>
      <c r="FQK74" s="590"/>
      <c r="FQL74" s="590"/>
      <c r="FQM74" s="590"/>
      <c r="FQN74" s="590"/>
      <c r="FQO74" s="590"/>
      <c r="FQP74" s="590"/>
      <c r="FQQ74" s="590"/>
      <c r="FQR74" s="590"/>
      <c r="FQS74" s="590"/>
      <c r="FQT74" s="590"/>
      <c r="FQU74" s="590"/>
      <c r="FQV74" s="590"/>
      <c r="FQW74" s="590"/>
      <c r="FQX74" s="590"/>
      <c r="FQY74" s="590"/>
      <c r="FQZ74" s="590"/>
      <c r="FRA74" s="590"/>
      <c r="FRB74" s="590"/>
      <c r="FRC74" s="590"/>
      <c r="FRD74" s="590"/>
      <c r="FRE74" s="590"/>
      <c r="FRF74" s="590"/>
      <c r="FRG74" s="590"/>
      <c r="FRH74" s="590"/>
      <c r="FRI74" s="590"/>
      <c r="FRJ74" s="590"/>
      <c r="FRK74" s="590"/>
      <c r="FRL74" s="590"/>
      <c r="FRM74" s="590"/>
      <c r="FRN74" s="590"/>
      <c r="FRO74" s="590"/>
      <c r="FRP74" s="590"/>
      <c r="FRQ74" s="590"/>
      <c r="FRR74" s="590"/>
      <c r="FRS74" s="590"/>
      <c r="FRT74" s="590"/>
      <c r="FRU74" s="590"/>
      <c r="FRV74" s="590"/>
      <c r="FRW74" s="590"/>
      <c r="FRX74" s="590"/>
      <c r="FRY74" s="590"/>
      <c r="FRZ74" s="590"/>
      <c r="FSA74" s="590"/>
      <c r="FSB74" s="590"/>
      <c r="FSC74" s="590"/>
      <c r="FSD74" s="590"/>
      <c r="FSE74" s="590"/>
      <c r="FSF74" s="590"/>
      <c r="FSG74" s="590"/>
      <c r="FSH74" s="590"/>
      <c r="FSI74" s="590"/>
      <c r="FSJ74" s="590"/>
      <c r="FSK74" s="590"/>
      <c r="FSL74" s="590"/>
      <c r="FSM74" s="590"/>
      <c r="FSN74" s="590"/>
      <c r="FSO74" s="590"/>
      <c r="FSP74" s="590"/>
      <c r="FSQ74" s="590"/>
      <c r="FSR74" s="590"/>
      <c r="FSS74" s="590"/>
      <c r="FST74" s="590"/>
      <c r="FSU74" s="590"/>
      <c r="FSV74" s="590"/>
      <c r="FSW74" s="590"/>
      <c r="FSX74" s="590"/>
      <c r="FSY74" s="590"/>
      <c r="FSZ74" s="590"/>
      <c r="FTA74" s="590"/>
      <c r="FTB74" s="590"/>
      <c r="FTC74" s="590"/>
      <c r="FTD74" s="590"/>
      <c r="FTE74" s="590"/>
      <c r="FTF74" s="590"/>
      <c r="FTG74" s="590"/>
      <c r="FTH74" s="590"/>
      <c r="FTI74" s="590"/>
      <c r="FTJ74" s="590"/>
      <c r="FTK74" s="590"/>
      <c r="FTL74" s="590"/>
      <c r="FTM74" s="590"/>
      <c r="FTN74" s="590"/>
      <c r="FTO74" s="590"/>
      <c r="FTP74" s="590"/>
      <c r="FTQ74" s="590"/>
      <c r="FTR74" s="590"/>
      <c r="FTS74" s="590"/>
      <c r="FTT74" s="590"/>
      <c r="FTU74" s="590"/>
      <c r="FTV74" s="590"/>
      <c r="FTW74" s="590"/>
      <c r="FTX74" s="590"/>
      <c r="FTY74" s="590"/>
      <c r="FTZ74" s="590"/>
      <c r="FUA74" s="590"/>
      <c r="FUB74" s="590"/>
      <c r="FUC74" s="590"/>
      <c r="FUD74" s="590"/>
      <c r="FUE74" s="590"/>
      <c r="FUF74" s="590"/>
      <c r="FUG74" s="590"/>
      <c r="FUH74" s="590"/>
      <c r="FUI74" s="590"/>
      <c r="FUJ74" s="590"/>
      <c r="FUK74" s="590"/>
      <c r="FUL74" s="590"/>
      <c r="FUM74" s="590"/>
      <c r="FUN74" s="590"/>
      <c r="FUO74" s="590"/>
      <c r="FUP74" s="590"/>
      <c r="FUQ74" s="590"/>
      <c r="FUR74" s="590"/>
      <c r="FUS74" s="590"/>
      <c r="FUT74" s="590"/>
      <c r="FUU74" s="590"/>
      <c r="FUV74" s="590"/>
      <c r="FUW74" s="590"/>
      <c r="FUX74" s="590"/>
      <c r="FUY74" s="590"/>
      <c r="FUZ74" s="590"/>
      <c r="FVA74" s="590"/>
      <c r="FVB74" s="590"/>
      <c r="FVC74" s="590"/>
      <c r="FVD74" s="590"/>
      <c r="FVE74" s="590"/>
      <c r="FVF74" s="590"/>
      <c r="FVG74" s="590"/>
      <c r="FVH74" s="590"/>
      <c r="FVI74" s="590"/>
      <c r="FVJ74" s="590"/>
      <c r="FVK74" s="590"/>
      <c r="FVL74" s="590"/>
      <c r="FVM74" s="590"/>
      <c r="FVN74" s="590"/>
      <c r="FVO74" s="590"/>
      <c r="FVP74" s="590"/>
      <c r="FVQ74" s="590"/>
      <c r="FVR74" s="590"/>
      <c r="FVS74" s="590"/>
      <c r="FVT74" s="590"/>
      <c r="FVU74" s="590"/>
      <c r="FVV74" s="590"/>
      <c r="FVW74" s="590"/>
      <c r="FVX74" s="590"/>
      <c r="FVY74" s="590"/>
      <c r="FVZ74" s="590"/>
      <c r="FWA74" s="590"/>
      <c r="FWB74" s="590"/>
      <c r="FWC74" s="590"/>
      <c r="FWD74" s="590"/>
      <c r="FWE74" s="590"/>
      <c r="FWF74" s="590"/>
      <c r="FWG74" s="590"/>
      <c r="FWH74" s="590"/>
      <c r="FWI74" s="590"/>
      <c r="FWJ74" s="590"/>
      <c r="FWK74" s="590"/>
      <c r="FWL74" s="590"/>
      <c r="FWM74" s="590"/>
      <c r="FWN74" s="590"/>
      <c r="FWO74" s="590"/>
      <c r="FWP74" s="590"/>
      <c r="FWQ74" s="590"/>
      <c r="FWR74" s="590"/>
      <c r="FWS74" s="590"/>
      <c r="FWT74" s="590"/>
      <c r="FWU74" s="590"/>
      <c r="FWV74" s="590"/>
      <c r="FWW74" s="590"/>
      <c r="FWX74" s="590"/>
      <c r="FWY74" s="590"/>
      <c r="FWZ74" s="590"/>
      <c r="FXA74" s="590"/>
      <c r="FXB74" s="590"/>
      <c r="FXC74" s="590"/>
      <c r="FXD74" s="590"/>
      <c r="FXE74" s="590"/>
      <c r="FXF74" s="590"/>
      <c r="FXG74" s="590"/>
      <c r="FXH74" s="590"/>
      <c r="FXI74" s="590"/>
      <c r="FXJ74" s="590"/>
      <c r="FXK74" s="590"/>
      <c r="FXL74" s="590"/>
      <c r="FXM74" s="590"/>
      <c r="FXN74" s="590"/>
      <c r="FXO74" s="590"/>
      <c r="FXP74" s="590"/>
      <c r="FXQ74" s="590"/>
      <c r="FXR74" s="590"/>
      <c r="FXS74" s="590"/>
      <c r="FXT74" s="590"/>
      <c r="FXU74" s="590"/>
      <c r="FXV74" s="590"/>
      <c r="FXW74" s="590"/>
      <c r="FXX74" s="590"/>
      <c r="FXY74" s="590"/>
      <c r="FXZ74" s="590"/>
      <c r="FYA74" s="590"/>
      <c r="FYB74" s="590"/>
      <c r="FYC74" s="590"/>
      <c r="FYD74" s="590"/>
      <c r="FYE74" s="590"/>
      <c r="FYF74" s="590"/>
      <c r="FYG74" s="590"/>
      <c r="FYH74" s="590"/>
      <c r="FYI74" s="590"/>
      <c r="FYJ74" s="590"/>
      <c r="FYK74" s="590"/>
      <c r="FYL74" s="590"/>
      <c r="FYM74" s="590"/>
      <c r="FYN74" s="590"/>
      <c r="FYO74" s="590"/>
      <c r="FYP74" s="590"/>
      <c r="FYQ74" s="590"/>
      <c r="FYR74" s="590"/>
      <c r="FYS74" s="590"/>
      <c r="FYT74" s="590"/>
      <c r="FYU74" s="590"/>
      <c r="FYV74" s="590"/>
      <c r="FYW74" s="590"/>
      <c r="FYX74" s="590"/>
      <c r="FYY74" s="590"/>
      <c r="FYZ74" s="590"/>
      <c r="FZA74" s="590"/>
      <c r="FZB74" s="590"/>
      <c r="FZC74" s="590"/>
      <c r="FZD74" s="590"/>
      <c r="FZE74" s="590"/>
      <c r="FZF74" s="590"/>
      <c r="FZG74" s="590"/>
      <c r="FZH74" s="590"/>
      <c r="FZI74" s="590"/>
      <c r="FZJ74" s="590"/>
      <c r="FZK74" s="590"/>
      <c r="FZL74" s="590"/>
      <c r="FZM74" s="590"/>
      <c r="FZN74" s="590"/>
      <c r="FZO74" s="590"/>
      <c r="FZP74" s="590"/>
      <c r="FZQ74" s="590"/>
      <c r="FZR74" s="590"/>
      <c r="FZS74" s="590"/>
      <c r="FZT74" s="590"/>
      <c r="FZU74" s="590"/>
      <c r="FZV74" s="590"/>
      <c r="FZW74" s="590"/>
      <c r="FZX74" s="590"/>
      <c r="FZY74" s="590"/>
      <c r="FZZ74" s="590"/>
      <c r="GAA74" s="590"/>
      <c r="GAB74" s="590"/>
      <c r="GAC74" s="590"/>
      <c r="GAD74" s="590"/>
      <c r="GAE74" s="590"/>
      <c r="GAF74" s="590"/>
      <c r="GAG74" s="590"/>
      <c r="GAH74" s="590"/>
      <c r="GAI74" s="590"/>
      <c r="GAJ74" s="590"/>
      <c r="GAK74" s="590"/>
      <c r="GAL74" s="590"/>
      <c r="GAM74" s="590"/>
      <c r="GAN74" s="590"/>
      <c r="GAO74" s="590"/>
      <c r="GAP74" s="590"/>
      <c r="GAQ74" s="590"/>
      <c r="GAR74" s="590"/>
      <c r="GAS74" s="590"/>
      <c r="GAT74" s="590"/>
      <c r="GAU74" s="590"/>
      <c r="GAV74" s="590"/>
      <c r="GAW74" s="590"/>
      <c r="GAX74" s="590"/>
      <c r="GAY74" s="590"/>
      <c r="GAZ74" s="590"/>
      <c r="GBA74" s="590"/>
      <c r="GBB74" s="590"/>
      <c r="GBC74" s="590"/>
      <c r="GBD74" s="590"/>
      <c r="GBE74" s="590"/>
      <c r="GBF74" s="590"/>
      <c r="GBG74" s="590"/>
      <c r="GBH74" s="590"/>
      <c r="GBI74" s="590"/>
      <c r="GBJ74" s="590"/>
      <c r="GBK74" s="590"/>
      <c r="GBL74" s="590"/>
      <c r="GBM74" s="590"/>
      <c r="GBN74" s="590"/>
      <c r="GBO74" s="590"/>
      <c r="GBP74" s="590"/>
      <c r="GBQ74" s="590"/>
      <c r="GBR74" s="590"/>
      <c r="GBS74" s="590"/>
      <c r="GBT74" s="590"/>
      <c r="GBU74" s="590"/>
      <c r="GBV74" s="590"/>
      <c r="GBW74" s="590"/>
      <c r="GBX74" s="590"/>
      <c r="GBY74" s="590"/>
      <c r="GBZ74" s="590"/>
      <c r="GCA74" s="590"/>
      <c r="GCB74" s="590"/>
      <c r="GCC74" s="590"/>
      <c r="GCD74" s="590"/>
      <c r="GCE74" s="590"/>
      <c r="GCF74" s="590"/>
      <c r="GCG74" s="590"/>
      <c r="GCH74" s="590"/>
      <c r="GCI74" s="590"/>
      <c r="GCJ74" s="590"/>
      <c r="GCK74" s="590"/>
      <c r="GCL74" s="590"/>
      <c r="GCM74" s="590"/>
      <c r="GCN74" s="590"/>
      <c r="GCO74" s="590"/>
      <c r="GCP74" s="590"/>
      <c r="GCQ74" s="590"/>
      <c r="GCR74" s="590"/>
      <c r="GCS74" s="590"/>
      <c r="GCT74" s="590"/>
      <c r="GCU74" s="590"/>
      <c r="GCV74" s="590"/>
      <c r="GCW74" s="590"/>
      <c r="GCX74" s="590"/>
      <c r="GCY74" s="590"/>
      <c r="GCZ74" s="590"/>
      <c r="GDA74" s="590"/>
      <c r="GDB74" s="590"/>
      <c r="GDC74" s="590"/>
      <c r="GDD74" s="590"/>
      <c r="GDE74" s="590"/>
      <c r="GDF74" s="590"/>
      <c r="GDG74" s="590"/>
      <c r="GDH74" s="590"/>
      <c r="GDI74" s="590"/>
      <c r="GDJ74" s="590"/>
      <c r="GDK74" s="590"/>
      <c r="GDL74" s="590"/>
      <c r="GDM74" s="590"/>
      <c r="GDN74" s="590"/>
      <c r="GDO74" s="590"/>
      <c r="GDP74" s="590"/>
      <c r="GDQ74" s="590"/>
      <c r="GDR74" s="590"/>
      <c r="GDS74" s="590"/>
      <c r="GDT74" s="590"/>
      <c r="GDU74" s="590"/>
      <c r="GDV74" s="590"/>
      <c r="GDW74" s="590"/>
      <c r="GDX74" s="590"/>
      <c r="GDY74" s="590"/>
      <c r="GDZ74" s="590"/>
      <c r="GEA74" s="590"/>
      <c r="GEB74" s="590"/>
      <c r="GEC74" s="590"/>
      <c r="GED74" s="590"/>
      <c r="GEE74" s="590"/>
      <c r="GEF74" s="590"/>
      <c r="GEG74" s="590"/>
      <c r="GEH74" s="590"/>
      <c r="GEI74" s="590"/>
      <c r="GEJ74" s="590"/>
      <c r="GEK74" s="590"/>
      <c r="GEL74" s="590"/>
      <c r="GEM74" s="590"/>
      <c r="GEN74" s="590"/>
      <c r="GEO74" s="590"/>
      <c r="GEP74" s="590"/>
      <c r="GEQ74" s="590"/>
      <c r="GER74" s="590"/>
      <c r="GES74" s="590"/>
      <c r="GET74" s="590"/>
      <c r="GEU74" s="590"/>
      <c r="GEV74" s="590"/>
      <c r="GEW74" s="590"/>
      <c r="GEX74" s="590"/>
      <c r="GEY74" s="590"/>
      <c r="GEZ74" s="590"/>
      <c r="GFA74" s="590"/>
      <c r="GFB74" s="590"/>
      <c r="GFC74" s="590"/>
      <c r="GFD74" s="590"/>
      <c r="GFE74" s="590"/>
      <c r="GFF74" s="590"/>
      <c r="GFG74" s="590"/>
      <c r="GFH74" s="590"/>
      <c r="GFI74" s="590"/>
      <c r="GFJ74" s="590"/>
      <c r="GFK74" s="590"/>
      <c r="GFL74" s="590"/>
      <c r="GFM74" s="590"/>
      <c r="GFN74" s="590"/>
      <c r="GFO74" s="590"/>
      <c r="GFP74" s="590"/>
      <c r="GFQ74" s="590"/>
      <c r="GFR74" s="590"/>
      <c r="GFS74" s="590"/>
      <c r="GFT74" s="590"/>
      <c r="GFU74" s="590"/>
      <c r="GFV74" s="590"/>
      <c r="GFW74" s="590"/>
      <c r="GFX74" s="590"/>
      <c r="GFY74" s="590"/>
      <c r="GFZ74" s="590"/>
      <c r="GGA74" s="590"/>
      <c r="GGB74" s="590"/>
      <c r="GGC74" s="590"/>
      <c r="GGD74" s="590"/>
      <c r="GGE74" s="590"/>
      <c r="GGF74" s="590"/>
      <c r="GGG74" s="590"/>
      <c r="GGH74" s="590"/>
      <c r="GGI74" s="590"/>
      <c r="GGJ74" s="590"/>
      <c r="GGK74" s="590"/>
      <c r="GGL74" s="590"/>
      <c r="GGM74" s="590"/>
      <c r="GGN74" s="590"/>
      <c r="GGO74" s="590"/>
      <c r="GGP74" s="590"/>
      <c r="GGQ74" s="590"/>
      <c r="GGR74" s="590"/>
      <c r="GGS74" s="590"/>
      <c r="GGT74" s="590"/>
      <c r="GGU74" s="590"/>
      <c r="GGV74" s="590"/>
      <c r="GGW74" s="590"/>
      <c r="GGX74" s="590"/>
      <c r="GGY74" s="590"/>
      <c r="GGZ74" s="590"/>
      <c r="GHA74" s="590"/>
      <c r="GHB74" s="590"/>
      <c r="GHC74" s="590"/>
      <c r="GHD74" s="590"/>
      <c r="GHE74" s="590"/>
      <c r="GHF74" s="590"/>
      <c r="GHG74" s="590"/>
      <c r="GHH74" s="590"/>
      <c r="GHI74" s="590"/>
      <c r="GHJ74" s="590"/>
      <c r="GHK74" s="590"/>
      <c r="GHL74" s="590"/>
      <c r="GHM74" s="590"/>
      <c r="GHN74" s="590"/>
      <c r="GHO74" s="590"/>
      <c r="GHP74" s="590"/>
      <c r="GHQ74" s="590"/>
      <c r="GHR74" s="590"/>
      <c r="GHS74" s="590"/>
      <c r="GHT74" s="590"/>
      <c r="GHU74" s="590"/>
      <c r="GHV74" s="590"/>
      <c r="GHW74" s="590"/>
      <c r="GHX74" s="590"/>
      <c r="GHY74" s="590"/>
      <c r="GHZ74" s="590"/>
      <c r="GIA74" s="590"/>
      <c r="GIB74" s="590"/>
      <c r="GIC74" s="590"/>
      <c r="GID74" s="590"/>
      <c r="GIE74" s="590"/>
      <c r="GIF74" s="590"/>
      <c r="GIG74" s="590"/>
      <c r="GIH74" s="590"/>
      <c r="GII74" s="590"/>
      <c r="GIJ74" s="590"/>
      <c r="GIK74" s="590"/>
      <c r="GIL74" s="590"/>
      <c r="GIM74" s="590"/>
      <c r="GIN74" s="590"/>
      <c r="GIO74" s="590"/>
      <c r="GIP74" s="590"/>
      <c r="GIQ74" s="590"/>
      <c r="GIR74" s="590"/>
      <c r="GIS74" s="590"/>
      <c r="GIT74" s="590"/>
      <c r="GIU74" s="590"/>
      <c r="GIV74" s="590"/>
      <c r="GIW74" s="590"/>
      <c r="GIX74" s="590"/>
      <c r="GIY74" s="590"/>
      <c r="GIZ74" s="590"/>
      <c r="GJA74" s="590"/>
      <c r="GJB74" s="590"/>
      <c r="GJC74" s="590"/>
      <c r="GJD74" s="590"/>
      <c r="GJE74" s="590"/>
      <c r="GJF74" s="590"/>
      <c r="GJG74" s="590"/>
      <c r="GJH74" s="590"/>
      <c r="GJI74" s="590"/>
      <c r="GJJ74" s="590"/>
      <c r="GJK74" s="590"/>
      <c r="GJL74" s="590"/>
      <c r="GJM74" s="590"/>
      <c r="GJN74" s="590"/>
      <c r="GJO74" s="590"/>
      <c r="GJP74" s="590"/>
      <c r="GJQ74" s="590"/>
      <c r="GJR74" s="590"/>
      <c r="GJS74" s="590"/>
      <c r="GJT74" s="590"/>
      <c r="GJU74" s="590"/>
      <c r="GJV74" s="590"/>
      <c r="GJW74" s="590"/>
      <c r="GJX74" s="590"/>
      <c r="GJY74" s="590"/>
      <c r="GJZ74" s="590"/>
      <c r="GKA74" s="590"/>
      <c r="GKB74" s="590"/>
      <c r="GKC74" s="590"/>
      <c r="GKD74" s="590"/>
      <c r="GKE74" s="590"/>
      <c r="GKF74" s="590"/>
      <c r="GKG74" s="590"/>
      <c r="GKH74" s="590"/>
      <c r="GKI74" s="590"/>
      <c r="GKJ74" s="590"/>
      <c r="GKK74" s="590"/>
      <c r="GKL74" s="590"/>
      <c r="GKM74" s="590"/>
      <c r="GKN74" s="590"/>
      <c r="GKO74" s="590"/>
      <c r="GKP74" s="590"/>
      <c r="GKQ74" s="590"/>
      <c r="GKR74" s="590"/>
      <c r="GKS74" s="590"/>
      <c r="GKT74" s="590"/>
      <c r="GKU74" s="590"/>
      <c r="GKV74" s="590"/>
      <c r="GKW74" s="590"/>
      <c r="GKX74" s="590"/>
      <c r="GKY74" s="590"/>
      <c r="GKZ74" s="590"/>
      <c r="GLA74" s="590"/>
      <c r="GLB74" s="590"/>
      <c r="GLC74" s="590"/>
      <c r="GLD74" s="590"/>
      <c r="GLE74" s="590"/>
      <c r="GLF74" s="590"/>
      <c r="GLG74" s="590"/>
      <c r="GLH74" s="590"/>
      <c r="GLI74" s="590"/>
      <c r="GLJ74" s="590"/>
      <c r="GLK74" s="590"/>
      <c r="GLL74" s="590"/>
      <c r="GLM74" s="590"/>
      <c r="GLN74" s="590"/>
      <c r="GLO74" s="590"/>
      <c r="GLP74" s="590"/>
      <c r="GLQ74" s="590"/>
      <c r="GLR74" s="590"/>
      <c r="GLS74" s="590"/>
      <c r="GLT74" s="590"/>
      <c r="GLU74" s="590"/>
      <c r="GLV74" s="590"/>
      <c r="GLW74" s="590"/>
      <c r="GLX74" s="590"/>
      <c r="GLY74" s="590"/>
      <c r="GLZ74" s="590"/>
      <c r="GMA74" s="590"/>
      <c r="GMB74" s="590"/>
      <c r="GMC74" s="590"/>
      <c r="GMD74" s="590"/>
      <c r="GME74" s="590"/>
      <c r="GMF74" s="590"/>
      <c r="GMG74" s="590"/>
      <c r="GMH74" s="590"/>
      <c r="GMI74" s="590"/>
      <c r="GMJ74" s="590"/>
      <c r="GMK74" s="590"/>
      <c r="GML74" s="590"/>
      <c r="GMM74" s="590"/>
      <c r="GMN74" s="590"/>
      <c r="GMO74" s="590"/>
      <c r="GMP74" s="590"/>
      <c r="GMQ74" s="590"/>
      <c r="GMR74" s="590"/>
      <c r="GMS74" s="590"/>
      <c r="GMT74" s="590"/>
      <c r="GMU74" s="590"/>
      <c r="GMV74" s="590"/>
      <c r="GMW74" s="590"/>
      <c r="GMX74" s="590"/>
      <c r="GMY74" s="590"/>
      <c r="GMZ74" s="590"/>
      <c r="GNA74" s="590"/>
      <c r="GNB74" s="590"/>
      <c r="GNC74" s="590"/>
      <c r="GND74" s="590"/>
      <c r="GNE74" s="590"/>
      <c r="GNF74" s="590"/>
      <c r="GNG74" s="590"/>
      <c r="GNH74" s="590"/>
      <c r="GNI74" s="590"/>
      <c r="GNJ74" s="590"/>
      <c r="GNK74" s="590"/>
      <c r="GNL74" s="590"/>
      <c r="GNM74" s="590"/>
      <c r="GNN74" s="590"/>
      <c r="GNO74" s="590"/>
      <c r="GNP74" s="590"/>
      <c r="GNQ74" s="590"/>
      <c r="GNR74" s="590"/>
      <c r="GNS74" s="590"/>
      <c r="GNT74" s="590"/>
      <c r="GNU74" s="590"/>
      <c r="GNV74" s="590"/>
      <c r="GNW74" s="590"/>
      <c r="GNX74" s="590"/>
      <c r="GNY74" s="590"/>
      <c r="GNZ74" s="590"/>
      <c r="GOA74" s="590"/>
      <c r="GOB74" s="590"/>
      <c r="GOC74" s="590"/>
      <c r="GOD74" s="590"/>
      <c r="GOE74" s="590"/>
      <c r="GOF74" s="590"/>
      <c r="GOG74" s="590"/>
      <c r="GOH74" s="590"/>
      <c r="GOI74" s="590"/>
      <c r="GOJ74" s="590"/>
      <c r="GOK74" s="590"/>
      <c r="GOL74" s="590"/>
      <c r="GOM74" s="590"/>
      <c r="GON74" s="590"/>
      <c r="GOO74" s="590"/>
      <c r="GOP74" s="590"/>
      <c r="GOQ74" s="590"/>
      <c r="GOR74" s="590"/>
      <c r="GOS74" s="590"/>
      <c r="GOT74" s="590"/>
      <c r="GOU74" s="590"/>
      <c r="GOV74" s="590"/>
      <c r="GOW74" s="590"/>
      <c r="GOX74" s="590"/>
      <c r="GOY74" s="590"/>
      <c r="GOZ74" s="590"/>
      <c r="GPA74" s="590"/>
      <c r="GPB74" s="590"/>
      <c r="GPC74" s="590"/>
      <c r="GPD74" s="590"/>
      <c r="GPE74" s="590"/>
      <c r="GPF74" s="590"/>
      <c r="GPG74" s="590"/>
      <c r="GPH74" s="590"/>
      <c r="GPI74" s="590"/>
      <c r="GPJ74" s="590"/>
      <c r="GPK74" s="590"/>
      <c r="GPL74" s="590"/>
      <c r="GPM74" s="590"/>
      <c r="GPN74" s="590"/>
      <c r="GPO74" s="590"/>
      <c r="GPP74" s="590"/>
      <c r="GPQ74" s="590"/>
      <c r="GPR74" s="590"/>
      <c r="GPS74" s="590"/>
      <c r="GPT74" s="590"/>
      <c r="GPU74" s="590"/>
      <c r="GPV74" s="590"/>
      <c r="GPW74" s="590"/>
      <c r="GPX74" s="590"/>
      <c r="GPY74" s="590"/>
      <c r="GPZ74" s="590"/>
      <c r="GQA74" s="590"/>
      <c r="GQB74" s="590"/>
      <c r="GQC74" s="590"/>
      <c r="GQD74" s="590"/>
      <c r="GQE74" s="590"/>
      <c r="GQF74" s="590"/>
      <c r="GQG74" s="590"/>
      <c r="GQH74" s="590"/>
      <c r="GQI74" s="590"/>
      <c r="GQJ74" s="590"/>
      <c r="GQK74" s="590"/>
      <c r="GQL74" s="590"/>
      <c r="GQM74" s="590"/>
      <c r="GQN74" s="590"/>
      <c r="GQO74" s="590"/>
      <c r="GQP74" s="590"/>
      <c r="GQQ74" s="590"/>
      <c r="GQR74" s="590"/>
      <c r="GQS74" s="590"/>
      <c r="GQT74" s="590"/>
      <c r="GQU74" s="590"/>
      <c r="GQV74" s="590"/>
      <c r="GQW74" s="590"/>
      <c r="GQX74" s="590"/>
      <c r="GQY74" s="590"/>
      <c r="GQZ74" s="590"/>
      <c r="GRA74" s="590"/>
      <c r="GRB74" s="590"/>
      <c r="GRC74" s="590"/>
      <c r="GRD74" s="590"/>
      <c r="GRE74" s="590"/>
      <c r="GRF74" s="590"/>
      <c r="GRG74" s="590"/>
      <c r="GRH74" s="590"/>
      <c r="GRI74" s="590"/>
      <c r="GRJ74" s="590"/>
      <c r="GRK74" s="590"/>
      <c r="GRL74" s="590"/>
      <c r="GRM74" s="590"/>
      <c r="GRN74" s="590"/>
      <c r="GRO74" s="590"/>
      <c r="GRP74" s="590"/>
      <c r="GRQ74" s="590"/>
      <c r="GRR74" s="590"/>
      <c r="GRS74" s="590"/>
      <c r="GRT74" s="590"/>
      <c r="GRU74" s="590"/>
      <c r="GRV74" s="590"/>
      <c r="GRW74" s="590"/>
      <c r="GRX74" s="590"/>
      <c r="GRY74" s="590"/>
      <c r="GRZ74" s="590"/>
      <c r="GSA74" s="590"/>
      <c r="GSB74" s="590"/>
      <c r="GSC74" s="590"/>
      <c r="GSD74" s="590"/>
      <c r="GSE74" s="590"/>
      <c r="GSF74" s="590"/>
      <c r="GSG74" s="590"/>
      <c r="GSH74" s="590"/>
      <c r="GSI74" s="590"/>
      <c r="GSJ74" s="590"/>
      <c r="GSK74" s="590"/>
      <c r="GSL74" s="590"/>
      <c r="GSM74" s="590"/>
      <c r="GSN74" s="590"/>
      <c r="GSO74" s="590"/>
      <c r="GSP74" s="590"/>
      <c r="GSQ74" s="590"/>
      <c r="GSR74" s="590"/>
      <c r="GSS74" s="590"/>
      <c r="GST74" s="590"/>
      <c r="GSU74" s="590"/>
      <c r="GSV74" s="590"/>
      <c r="GSW74" s="590"/>
      <c r="GSX74" s="590"/>
      <c r="GSY74" s="590"/>
      <c r="GSZ74" s="590"/>
      <c r="GTA74" s="590"/>
      <c r="GTB74" s="590"/>
      <c r="GTC74" s="590"/>
      <c r="GTD74" s="590"/>
      <c r="GTE74" s="590"/>
      <c r="GTF74" s="590"/>
      <c r="GTG74" s="590"/>
      <c r="GTH74" s="590"/>
      <c r="GTI74" s="590"/>
      <c r="GTJ74" s="590"/>
      <c r="GTK74" s="590"/>
      <c r="GTL74" s="590"/>
      <c r="GTM74" s="590"/>
      <c r="GTN74" s="590"/>
      <c r="GTO74" s="590"/>
      <c r="GTP74" s="590"/>
      <c r="GTQ74" s="590"/>
      <c r="GTR74" s="590"/>
      <c r="GTS74" s="590"/>
      <c r="GTT74" s="590"/>
      <c r="GTU74" s="590"/>
      <c r="GTV74" s="590"/>
      <c r="GTW74" s="590"/>
      <c r="GTX74" s="590"/>
      <c r="GTY74" s="590"/>
      <c r="GTZ74" s="590"/>
      <c r="GUA74" s="590"/>
      <c r="GUB74" s="590"/>
      <c r="GUC74" s="590"/>
      <c r="GUD74" s="590"/>
      <c r="GUE74" s="590"/>
      <c r="GUF74" s="590"/>
      <c r="GUG74" s="590"/>
      <c r="GUH74" s="590"/>
      <c r="GUI74" s="590"/>
      <c r="GUJ74" s="590"/>
      <c r="GUK74" s="590"/>
      <c r="GUL74" s="590"/>
      <c r="GUM74" s="590"/>
      <c r="GUN74" s="590"/>
      <c r="GUO74" s="590"/>
      <c r="GUP74" s="590"/>
      <c r="GUQ74" s="590"/>
      <c r="GUR74" s="590"/>
      <c r="GUS74" s="590"/>
      <c r="GUT74" s="590"/>
      <c r="GUU74" s="590"/>
      <c r="GUV74" s="590"/>
      <c r="GUW74" s="590"/>
      <c r="GUX74" s="590"/>
      <c r="GUY74" s="590"/>
      <c r="GUZ74" s="590"/>
      <c r="GVA74" s="590"/>
      <c r="GVB74" s="590"/>
      <c r="GVC74" s="590"/>
      <c r="GVD74" s="590"/>
      <c r="GVE74" s="590"/>
      <c r="GVF74" s="590"/>
      <c r="GVG74" s="590"/>
      <c r="GVH74" s="590"/>
      <c r="GVI74" s="590"/>
      <c r="GVJ74" s="590"/>
      <c r="GVK74" s="590"/>
      <c r="GVL74" s="590"/>
      <c r="GVM74" s="590"/>
      <c r="GVN74" s="590"/>
      <c r="GVO74" s="590"/>
      <c r="GVP74" s="590"/>
      <c r="GVQ74" s="590"/>
      <c r="GVR74" s="590"/>
      <c r="GVS74" s="590"/>
      <c r="GVT74" s="590"/>
      <c r="GVU74" s="590"/>
      <c r="GVV74" s="590"/>
      <c r="GVW74" s="590"/>
      <c r="GVX74" s="590"/>
      <c r="GVY74" s="590"/>
      <c r="GVZ74" s="590"/>
      <c r="GWA74" s="590"/>
      <c r="GWB74" s="590"/>
      <c r="GWC74" s="590"/>
      <c r="GWD74" s="590"/>
      <c r="GWE74" s="590"/>
      <c r="GWF74" s="590"/>
      <c r="GWG74" s="590"/>
      <c r="GWH74" s="590"/>
      <c r="GWI74" s="590"/>
      <c r="GWJ74" s="590"/>
      <c r="GWK74" s="590"/>
      <c r="GWL74" s="590"/>
      <c r="GWM74" s="590"/>
      <c r="GWN74" s="590"/>
      <c r="GWO74" s="590"/>
      <c r="GWP74" s="590"/>
      <c r="GWQ74" s="590"/>
      <c r="GWR74" s="590"/>
      <c r="GWS74" s="590"/>
      <c r="GWT74" s="590"/>
      <c r="GWU74" s="590"/>
      <c r="GWV74" s="590"/>
      <c r="GWW74" s="590"/>
      <c r="GWX74" s="590"/>
      <c r="GWY74" s="590"/>
      <c r="GWZ74" s="590"/>
      <c r="GXA74" s="590"/>
      <c r="GXB74" s="590"/>
      <c r="GXC74" s="590"/>
      <c r="GXD74" s="590"/>
      <c r="GXE74" s="590"/>
      <c r="GXF74" s="590"/>
      <c r="GXG74" s="590"/>
      <c r="GXH74" s="590"/>
      <c r="GXI74" s="590"/>
      <c r="GXJ74" s="590"/>
      <c r="GXK74" s="590"/>
      <c r="GXL74" s="590"/>
      <c r="GXM74" s="590"/>
      <c r="GXN74" s="590"/>
      <c r="GXO74" s="590"/>
      <c r="GXP74" s="590"/>
      <c r="GXQ74" s="590"/>
      <c r="GXR74" s="590"/>
      <c r="GXS74" s="590"/>
      <c r="GXT74" s="590"/>
      <c r="GXU74" s="590"/>
      <c r="GXV74" s="590"/>
      <c r="GXW74" s="590"/>
      <c r="GXX74" s="590"/>
      <c r="GXY74" s="590"/>
      <c r="GXZ74" s="590"/>
      <c r="GYA74" s="590"/>
      <c r="GYB74" s="590"/>
      <c r="GYC74" s="590"/>
      <c r="GYD74" s="590"/>
      <c r="GYE74" s="590"/>
      <c r="GYF74" s="590"/>
      <c r="GYG74" s="590"/>
      <c r="GYH74" s="590"/>
      <c r="GYI74" s="590"/>
      <c r="GYJ74" s="590"/>
      <c r="GYK74" s="590"/>
      <c r="GYL74" s="590"/>
      <c r="GYM74" s="590"/>
      <c r="GYN74" s="590"/>
      <c r="GYO74" s="590"/>
      <c r="GYP74" s="590"/>
      <c r="GYQ74" s="590"/>
      <c r="GYR74" s="590"/>
      <c r="GYS74" s="590"/>
      <c r="GYT74" s="590"/>
      <c r="GYU74" s="590"/>
      <c r="GYV74" s="590"/>
      <c r="GYW74" s="590"/>
      <c r="GYX74" s="590"/>
      <c r="GYY74" s="590"/>
      <c r="GYZ74" s="590"/>
      <c r="GZA74" s="590"/>
      <c r="GZB74" s="590"/>
      <c r="GZC74" s="590"/>
      <c r="GZD74" s="590"/>
      <c r="GZE74" s="590"/>
      <c r="GZF74" s="590"/>
      <c r="GZG74" s="590"/>
      <c r="GZH74" s="590"/>
      <c r="GZI74" s="590"/>
      <c r="GZJ74" s="590"/>
      <c r="GZK74" s="590"/>
      <c r="GZL74" s="590"/>
      <c r="GZM74" s="590"/>
      <c r="GZN74" s="590"/>
      <c r="GZO74" s="590"/>
      <c r="GZP74" s="590"/>
      <c r="GZQ74" s="590"/>
      <c r="GZR74" s="590"/>
      <c r="GZS74" s="590"/>
      <c r="GZT74" s="590"/>
      <c r="GZU74" s="590"/>
      <c r="GZV74" s="590"/>
      <c r="GZW74" s="590"/>
      <c r="GZX74" s="590"/>
      <c r="GZY74" s="590"/>
      <c r="GZZ74" s="590"/>
      <c r="HAA74" s="590"/>
      <c r="HAB74" s="590"/>
      <c r="HAC74" s="590"/>
      <c r="HAD74" s="590"/>
      <c r="HAE74" s="590"/>
      <c r="HAF74" s="590"/>
      <c r="HAG74" s="590"/>
      <c r="HAH74" s="590"/>
      <c r="HAI74" s="590"/>
      <c r="HAJ74" s="590"/>
      <c r="HAK74" s="590"/>
      <c r="HAL74" s="590"/>
      <c r="HAM74" s="590"/>
      <c r="HAN74" s="590"/>
      <c r="HAO74" s="590"/>
      <c r="HAP74" s="590"/>
      <c r="HAQ74" s="590"/>
      <c r="HAR74" s="590"/>
      <c r="HAS74" s="590"/>
      <c r="HAT74" s="590"/>
      <c r="HAU74" s="590"/>
      <c r="HAV74" s="590"/>
      <c r="HAW74" s="590"/>
      <c r="HAX74" s="590"/>
      <c r="HAY74" s="590"/>
      <c r="HAZ74" s="590"/>
      <c r="HBA74" s="590"/>
      <c r="HBB74" s="590"/>
      <c r="HBC74" s="590"/>
      <c r="HBD74" s="590"/>
      <c r="HBE74" s="590"/>
      <c r="HBF74" s="590"/>
      <c r="HBG74" s="590"/>
      <c r="HBH74" s="590"/>
      <c r="HBI74" s="590"/>
      <c r="HBJ74" s="590"/>
      <c r="HBK74" s="590"/>
      <c r="HBL74" s="590"/>
    </row>
    <row r="75" spans="2:5472" ht="59.25" hidden="1" customHeight="1" thickTop="1">
      <c r="W75" s="17"/>
      <c r="X75" s="17"/>
      <c r="AA75" s="11"/>
      <c r="AB75" s="11"/>
      <c r="AF75" s="11"/>
      <c r="AU75" s="5"/>
      <c r="BG75" s="11"/>
      <c r="BH75" s="9"/>
      <c r="BI75" s="4"/>
      <c r="BR75" s="5"/>
      <c r="BS75" s="5"/>
      <c r="CG75" s="25"/>
    </row>
    <row r="76" spans="2:5472" ht="12" customHeight="1" thickTop="1" thickBot="1">
      <c r="W76" s="17"/>
      <c r="X76" s="17"/>
      <c r="AU76" s="5"/>
      <c r="BG76" s="11"/>
      <c r="BH76" s="9"/>
      <c r="BI76" s="4"/>
      <c r="BR76" s="5"/>
      <c r="BS76" s="5"/>
      <c r="BU76" s="5"/>
      <c r="CH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5"/>
      <c r="VB76" s="5"/>
      <c r="VC76" s="5"/>
      <c r="VD76" s="5"/>
      <c r="VE76" s="5"/>
      <c r="VF76" s="5"/>
      <c r="VG76" s="5"/>
      <c r="VH76" s="5"/>
      <c r="VI76" s="5"/>
      <c r="VJ76" s="5"/>
      <c r="VK76" s="5"/>
      <c r="VL76" s="5"/>
      <c r="VM76" s="5"/>
      <c r="VN76" s="5"/>
      <c r="VO76" s="5"/>
      <c r="VP76" s="5"/>
      <c r="VQ76" s="5"/>
      <c r="VR76" s="5"/>
      <c r="VS76" s="5"/>
      <c r="VT76" s="5"/>
      <c r="VU76" s="5"/>
      <c r="VV76" s="5"/>
      <c r="VW76" s="5"/>
      <c r="VX76" s="5"/>
      <c r="VY76" s="5"/>
      <c r="VZ76" s="5"/>
      <c r="WA76" s="5"/>
      <c r="WB76" s="5"/>
      <c r="WC76" s="5"/>
      <c r="WD76" s="5"/>
      <c r="WE76" s="5"/>
      <c r="WF76" s="5"/>
      <c r="WG76" s="5"/>
      <c r="WH76" s="5"/>
      <c r="WI76" s="5"/>
      <c r="WJ76" s="5"/>
      <c r="WK76" s="5"/>
      <c r="WL76" s="5"/>
      <c r="WM76" s="5"/>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c r="ABB76" s="5"/>
      <c r="ABC76" s="5"/>
      <c r="ABD76" s="5"/>
      <c r="ABE76" s="5"/>
      <c r="ABF76" s="5"/>
      <c r="ABG76" s="5"/>
      <c r="ABH76" s="5"/>
      <c r="ABI76" s="5"/>
      <c r="ABJ76" s="5"/>
      <c r="ABK76" s="5"/>
      <c r="ABL76" s="5"/>
      <c r="ABM76" s="5"/>
      <c r="ABN76" s="5"/>
      <c r="ABO76" s="5"/>
      <c r="ABP76" s="5"/>
      <c r="ABQ76" s="5"/>
      <c r="ABR76" s="5"/>
      <c r="ABS76" s="5"/>
      <c r="ABT76" s="5"/>
      <c r="ABU76" s="5"/>
      <c r="ABV76" s="5"/>
      <c r="ABW76" s="5"/>
      <c r="ABX76" s="5"/>
      <c r="ABY76" s="5"/>
      <c r="ABZ76" s="5"/>
      <c r="ACA76" s="5"/>
      <c r="ACB76" s="5"/>
      <c r="ACC76" s="5"/>
      <c r="ACD76" s="5"/>
      <c r="ACE76" s="5"/>
      <c r="ACF76" s="5"/>
      <c r="ACG76" s="5"/>
      <c r="ACH76" s="5"/>
      <c r="ACI76" s="5"/>
      <c r="ACJ76" s="5"/>
      <c r="ACK76" s="5"/>
      <c r="ACL76" s="5"/>
      <c r="ACM76" s="5"/>
      <c r="ACN76" s="5"/>
      <c r="ACO76" s="5"/>
      <c r="ACP76" s="5"/>
      <c r="ACQ76" s="5"/>
      <c r="ACR76" s="5"/>
      <c r="ACS76" s="5"/>
      <c r="ACT76" s="5"/>
      <c r="ACU76" s="5"/>
      <c r="ACV76" s="5"/>
      <c r="ACW76" s="5"/>
      <c r="ACX76" s="5"/>
      <c r="ACY76" s="5"/>
      <c r="ACZ76" s="5"/>
      <c r="ADA76" s="5"/>
      <c r="ADB76" s="5"/>
      <c r="ADC76" s="5"/>
      <c r="ADD76" s="5"/>
      <c r="ADE76" s="5"/>
      <c r="ADF76" s="5"/>
      <c r="ADG76" s="5"/>
      <c r="ADH76" s="5"/>
      <c r="ADI76" s="5"/>
      <c r="ADJ76" s="5"/>
      <c r="ADK76" s="5"/>
      <c r="ADL76" s="5"/>
      <c r="ADM76" s="5"/>
      <c r="ADN76" s="5"/>
      <c r="ADO76" s="5"/>
      <c r="ADP76" s="5"/>
      <c r="ADQ76" s="5"/>
      <c r="ADR76" s="5"/>
      <c r="ADS76" s="5"/>
      <c r="ADT76" s="5"/>
      <c r="ADU76" s="5"/>
      <c r="ADV76" s="5"/>
      <c r="ADW76" s="5"/>
      <c r="ADX76" s="5"/>
      <c r="ADY76" s="5"/>
      <c r="ADZ76" s="5"/>
      <c r="AEA76" s="5"/>
      <c r="AEB76" s="5"/>
      <c r="AEC76" s="5"/>
      <c r="AED76" s="5"/>
      <c r="AEE76" s="5"/>
      <c r="AEF76" s="5"/>
      <c r="AEG76" s="5"/>
      <c r="AEH76" s="5"/>
      <c r="AEI76" s="5"/>
      <c r="AEJ76" s="5"/>
      <c r="AEK76" s="5"/>
      <c r="AEL76" s="5"/>
      <c r="AEM76" s="5"/>
      <c r="AEN76" s="5"/>
      <c r="AEO76" s="5"/>
      <c r="AEP76" s="5"/>
      <c r="AEQ76" s="5"/>
      <c r="AER76" s="5"/>
      <c r="AES76" s="5"/>
      <c r="AET76" s="5"/>
      <c r="AEU76" s="5"/>
      <c r="AEV76" s="5"/>
      <c r="AEW76" s="5"/>
      <c r="AEX76" s="5"/>
      <c r="AEY76" s="5"/>
      <c r="AEZ76" s="5"/>
      <c r="AFA76" s="5"/>
      <c r="AFB76" s="5"/>
      <c r="AFC76" s="5"/>
      <c r="AFD76" s="5"/>
      <c r="AFE76" s="5"/>
      <c r="AFF76" s="5"/>
      <c r="AFG76" s="5"/>
      <c r="AFH76" s="5"/>
      <c r="AFI76" s="5"/>
      <c r="AFJ76" s="5"/>
      <c r="AFK76" s="5"/>
      <c r="AFL76" s="5"/>
      <c r="AFM76" s="5"/>
      <c r="AFN76" s="5"/>
      <c r="AFO76" s="5"/>
      <c r="AFP76" s="5"/>
      <c r="AFQ76" s="5"/>
      <c r="AFR76" s="5"/>
      <c r="AFS76" s="5"/>
      <c r="AFT76" s="5"/>
      <c r="AFU76" s="5"/>
      <c r="AFV76" s="5"/>
      <c r="AFW76" s="5"/>
      <c r="AFX76" s="5"/>
      <c r="AFY76" s="5"/>
      <c r="AFZ76" s="5"/>
      <c r="AGA76" s="5"/>
      <c r="AGB76" s="5"/>
      <c r="AGC76" s="5"/>
      <c r="AGD76" s="5"/>
      <c r="AGE76" s="5"/>
      <c r="AGF76" s="5"/>
      <c r="AGG76" s="5"/>
      <c r="AGH76" s="5"/>
      <c r="AGI76" s="5"/>
      <c r="AGJ76" s="5"/>
      <c r="AGK76" s="5"/>
      <c r="AGL76" s="5"/>
      <c r="AGM76" s="5"/>
      <c r="AGN76" s="5"/>
      <c r="AGO76" s="5"/>
      <c r="AGP76" s="5"/>
      <c r="AGQ76" s="5"/>
      <c r="AGR76" s="5"/>
      <c r="AGS76" s="5"/>
      <c r="AGT76" s="5"/>
      <c r="AGU76" s="5"/>
      <c r="AGV76" s="5"/>
      <c r="AGW76" s="5"/>
      <c r="AGX76" s="5"/>
      <c r="AGY76" s="5"/>
      <c r="AGZ76" s="5"/>
      <c r="AHA76" s="5"/>
      <c r="AHB76" s="5"/>
      <c r="AHC76" s="5"/>
      <c r="AHD76" s="5"/>
      <c r="AHE76" s="5"/>
      <c r="AHF76" s="5"/>
      <c r="AHG76" s="5"/>
      <c r="AHH76" s="5"/>
      <c r="AHI76" s="5"/>
      <c r="AHJ76" s="5"/>
      <c r="AHK76" s="5"/>
      <c r="AHL76" s="5"/>
      <c r="AHM76" s="5"/>
      <c r="AHN76" s="5"/>
      <c r="AHO76" s="5"/>
      <c r="AHP76" s="5"/>
      <c r="AHQ76" s="5"/>
      <c r="AHR76" s="5"/>
      <c r="AHS76" s="5"/>
      <c r="AHT76" s="5"/>
      <c r="AHU76" s="5"/>
      <c r="AHV76" s="5"/>
      <c r="AHW76" s="5"/>
      <c r="AHX76" s="5"/>
      <c r="AHY76" s="5"/>
      <c r="AHZ76" s="5"/>
      <c r="AIA76" s="5"/>
      <c r="AIB76" s="5"/>
      <c r="AIC76" s="5"/>
      <c r="AID76" s="5"/>
      <c r="AIE76" s="5"/>
      <c r="AIF76" s="5"/>
      <c r="AIG76" s="5"/>
      <c r="AIH76" s="5"/>
      <c r="AII76" s="5"/>
      <c r="AIJ76" s="5"/>
      <c r="AIK76" s="5"/>
      <c r="AIL76" s="5"/>
      <c r="AIM76" s="5"/>
      <c r="AIN76" s="5"/>
      <c r="AIO76" s="5"/>
      <c r="AIP76" s="5"/>
      <c r="AIQ76" s="5"/>
      <c r="AIR76" s="5"/>
      <c r="AIS76" s="5"/>
      <c r="AIT76" s="5"/>
      <c r="AIU76" s="5"/>
      <c r="AIV76" s="5"/>
      <c r="AIW76" s="5"/>
      <c r="AIX76" s="5"/>
      <c r="AIY76" s="5"/>
      <c r="AIZ76" s="5"/>
      <c r="AJA76" s="5"/>
      <c r="AJB76" s="5"/>
      <c r="AJC76" s="5"/>
      <c r="AJD76" s="5"/>
      <c r="AJE76" s="5"/>
      <c r="AJF76" s="5"/>
      <c r="AJG76" s="5"/>
      <c r="AJH76" s="5"/>
      <c r="AJI76" s="5"/>
      <c r="AJJ76" s="5"/>
      <c r="AJK76" s="5"/>
      <c r="AJL76" s="5"/>
      <c r="AJM76" s="5"/>
      <c r="AJN76" s="5"/>
      <c r="AJO76" s="5"/>
      <c r="AJP76" s="5"/>
      <c r="AJQ76" s="5"/>
      <c r="AJR76" s="5"/>
      <c r="AJS76" s="5"/>
      <c r="AJT76" s="5"/>
      <c r="AJU76" s="5"/>
      <c r="AJV76" s="5"/>
      <c r="AJW76" s="5"/>
      <c r="AJX76" s="5"/>
      <c r="AJY76" s="5"/>
      <c r="AJZ76" s="5"/>
      <c r="AKA76" s="5"/>
      <c r="AKB76" s="5"/>
      <c r="AKC76" s="5"/>
      <c r="AKD76" s="5"/>
      <c r="AKE76" s="5"/>
      <c r="AKF76" s="5"/>
      <c r="AKG76" s="5"/>
      <c r="AKH76" s="5"/>
      <c r="AKI76" s="5"/>
      <c r="AKJ76" s="5"/>
      <c r="AKK76" s="5"/>
      <c r="AKL76" s="5"/>
      <c r="AKM76" s="5"/>
      <c r="AKN76" s="5"/>
      <c r="AKO76" s="5"/>
      <c r="AKP76" s="5"/>
      <c r="AKQ76" s="5"/>
      <c r="AKR76" s="5"/>
      <c r="AKS76" s="5"/>
      <c r="AKT76" s="5"/>
      <c r="AKU76" s="5"/>
      <c r="AKV76" s="5"/>
      <c r="AKW76" s="5"/>
      <c r="AKX76" s="5"/>
      <c r="AKY76" s="5"/>
      <c r="AKZ76" s="5"/>
      <c r="ALA76" s="5"/>
      <c r="ALB76" s="5"/>
      <c r="ALC76" s="5"/>
      <c r="ALD76" s="5"/>
      <c r="ALE76" s="5"/>
      <c r="ALF76" s="5"/>
      <c r="ALG76" s="5"/>
      <c r="ALH76" s="5"/>
      <c r="ALI76" s="5"/>
      <c r="ALJ76" s="5"/>
      <c r="ALK76" s="5"/>
      <c r="ALL76" s="5"/>
      <c r="ALM76" s="5"/>
      <c r="ALN76" s="5"/>
      <c r="ALO76" s="5"/>
      <c r="ALP76" s="5"/>
      <c r="ALQ76" s="5"/>
      <c r="ALR76" s="5"/>
      <c r="ALS76" s="5"/>
      <c r="ALT76" s="5"/>
      <c r="ALU76" s="5"/>
      <c r="ALV76" s="5"/>
      <c r="ALW76" s="5"/>
      <c r="ALX76" s="5"/>
      <c r="ALY76" s="5"/>
      <c r="ALZ76" s="5"/>
      <c r="AMA76" s="5"/>
      <c r="AMB76" s="5"/>
      <c r="AMC76" s="5"/>
      <c r="AMD76" s="5"/>
      <c r="AME76" s="5"/>
      <c r="AMF76" s="5"/>
      <c r="AMG76" s="5"/>
      <c r="AMH76" s="5"/>
      <c r="AMI76" s="5"/>
      <c r="AMJ76" s="5"/>
      <c r="AMK76" s="5"/>
      <c r="AML76" s="5"/>
      <c r="AMM76" s="5"/>
      <c r="AMN76" s="5"/>
      <c r="AMO76" s="5"/>
      <c r="AMP76" s="5"/>
      <c r="AMQ76" s="5"/>
      <c r="AMR76" s="5"/>
      <c r="AMS76" s="5"/>
      <c r="AMT76" s="5"/>
      <c r="AMU76" s="5"/>
      <c r="AMV76" s="5"/>
      <c r="AMW76" s="5"/>
      <c r="AMX76" s="5"/>
      <c r="AMY76" s="5"/>
      <c r="AMZ76" s="5"/>
      <c r="ANA76" s="5"/>
      <c r="ANB76" s="5"/>
      <c r="ANC76" s="5"/>
      <c r="AND76" s="5"/>
      <c r="ANE76" s="5"/>
      <c r="ANF76" s="5"/>
      <c r="ANG76" s="5"/>
      <c r="ANH76" s="5"/>
      <c r="ANI76" s="5"/>
      <c r="ANJ76" s="5"/>
      <c r="ANK76" s="5"/>
      <c r="ANL76" s="5"/>
      <c r="ANM76" s="5"/>
      <c r="ANN76" s="5"/>
      <c r="ANO76" s="5"/>
      <c r="ANP76" s="5"/>
      <c r="ANQ76" s="5"/>
      <c r="ANR76" s="5"/>
      <c r="ANS76" s="5"/>
      <c r="ANT76" s="5"/>
      <c r="ANU76" s="5"/>
      <c r="ANV76" s="5"/>
      <c r="ANW76" s="5"/>
      <c r="ANX76" s="5"/>
      <c r="ANY76" s="5"/>
      <c r="ANZ76" s="5"/>
      <c r="AOA76" s="5"/>
      <c r="AOB76" s="5"/>
      <c r="AOC76" s="5"/>
      <c r="AOD76" s="5"/>
      <c r="AOE76" s="5"/>
      <c r="AOF76" s="5"/>
      <c r="AOG76" s="5"/>
      <c r="AOH76" s="5"/>
      <c r="AOI76" s="5"/>
      <c r="AOJ76" s="5"/>
      <c r="AOK76" s="5"/>
      <c r="AOL76" s="5"/>
      <c r="AOM76" s="5"/>
      <c r="AON76" s="5"/>
      <c r="AOO76" s="5"/>
      <c r="AOP76" s="5"/>
      <c r="AOQ76" s="5"/>
      <c r="AOR76" s="5"/>
      <c r="AOS76" s="5"/>
      <c r="AOT76" s="5"/>
      <c r="AOU76" s="5"/>
      <c r="AOV76" s="5"/>
      <c r="AOW76" s="5"/>
      <c r="AOX76" s="5"/>
      <c r="AOY76" s="5"/>
      <c r="AOZ76" s="5"/>
      <c r="APA76" s="5"/>
      <c r="APB76" s="5"/>
      <c r="APC76" s="5"/>
      <c r="APD76" s="5"/>
      <c r="APE76" s="5"/>
      <c r="APF76" s="5"/>
      <c r="APG76" s="5"/>
      <c r="APH76" s="5"/>
      <c r="API76" s="5"/>
      <c r="APJ76" s="5"/>
      <c r="APK76" s="5"/>
      <c r="APL76" s="5"/>
      <c r="APM76" s="5"/>
      <c r="APN76" s="5"/>
      <c r="APO76" s="5"/>
      <c r="APP76" s="5"/>
      <c r="APQ76" s="5"/>
      <c r="APR76" s="5"/>
      <c r="APS76" s="5"/>
      <c r="APT76" s="5"/>
      <c r="APU76" s="5"/>
      <c r="APV76" s="5"/>
      <c r="APW76" s="5"/>
      <c r="APX76" s="5"/>
      <c r="APY76" s="5"/>
      <c r="APZ76" s="5"/>
      <c r="AQA76" s="5"/>
      <c r="AQB76" s="5"/>
      <c r="AQC76" s="5"/>
      <c r="AQD76" s="5"/>
      <c r="AQE76" s="5"/>
      <c r="AQF76" s="5"/>
      <c r="AQG76" s="5"/>
      <c r="AQH76" s="5"/>
      <c r="AQI76" s="5"/>
      <c r="AQJ76" s="5"/>
      <c r="AQK76" s="5"/>
      <c r="AQL76" s="5"/>
      <c r="AQM76" s="5"/>
      <c r="AQN76" s="5"/>
      <c r="AQO76" s="5"/>
      <c r="AQP76" s="5"/>
      <c r="AQQ76" s="5"/>
      <c r="AQR76" s="5"/>
      <c r="AQS76" s="5"/>
      <c r="AQT76" s="5"/>
      <c r="AQU76" s="5"/>
      <c r="AQV76" s="5"/>
      <c r="AQW76" s="5"/>
      <c r="AQX76" s="5"/>
      <c r="AQY76" s="5"/>
      <c r="AQZ76" s="5"/>
      <c r="ARA76" s="5"/>
      <c r="ARB76" s="5"/>
      <c r="ARC76" s="5"/>
      <c r="ARD76" s="5"/>
      <c r="ARE76" s="5"/>
      <c r="ARF76" s="5"/>
      <c r="ARG76" s="5"/>
      <c r="ARH76" s="5"/>
      <c r="ARI76" s="5"/>
      <c r="ARJ76" s="5"/>
      <c r="ARK76" s="5"/>
      <c r="ARL76" s="5"/>
      <c r="ARM76" s="5"/>
      <c r="ARN76" s="5"/>
      <c r="ARO76" s="5"/>
      <c r="ARP76" s="5"/>
      <c r="ARQ76" s="5"/>
      <c r="ARR76" s="5"/>
      <c r="ARS76" s="5"/>
      <c r="ART76" s="5"/>
      <c r="ARU76" s="5"/>
      <c r="ARV76" s="5"/>
      <c r="ARW76" s="5"/>
      <c r="ARX76" s="5"/>
      <c r="ARY76" s="5"/>
      <c r="ARZ76" s="5"/>
      <c r="ASA76" s="5"/>
      <c r="ASB76" s="5"/>
      <c r="ASC76" s="5"/>
      <c r="ASD76" s="5"/>
      <c r="ASE76" s="5"/>
      <c r="ASF76" s="5"/>
      <c r="ASG76" s="5"/>
      <c r="ASH76" s="5"/>
      <c r="ASI76" s="5"/>
      <c r="ASJ76" s="5"/>
      <c r="ASK76" s="5"/>
      <c r="ASL76" s="5"/>
      <c r="ASM76" s="5"/>
      <c r="ASN76" s="5"/>
      <c r="ASO76" s="5"/>
      <c r="ASP76" s="5"/>
      <c r="ASQ76" s="5"/>
      <c r="ASR76" s="5"/>
      <c r="ASS76" s="5"/>
      <c r="AST76" s="5"/>
      <c r="ASU76" s="5"/>
      <c r="ASV76" s="5"/>
      <c r="ASW76" s="5"/>
      <c r="ASX76" s="5"/>
      <c r="ASY76" s="5"/>
      <c r="ASZ76" s="5"/>
      <c r="ATA76" s="5"/>
      <c r="ATB76" s="5"/>
      <c r="ATC76" s="5"/>
      <c r="ATD76" s="5"/>
      <c r="ATE76" s="5"/>
      <c r="ATF76" s="5"/>
      <c r="ATG76" s="5"/>
      <c r="ATH76" s="5"/>
      <c r="ATI76" s="5"/>
      <c r="ATJ76" s="5"/>
      <c r="ATK76" s="5"/>
      <c r="ATL76" s="5"/>
      <c r="ATM76" s="5"/>
      <c r="ATN76" s="5"/>
      <c r="ATO76" s="5"/>
      <c r="ATP76" s="5"/>
      <c r="ATQ76" s="5"/>
      <c r="ATR76" s="5"/>
      <c r="ATS76" s="5"/>
      <c r="ATT76" s="5"/>
      <c r="ATU76" s="5"/>
      <c r="ATV76" s="5"/>
      <c r="ATW76" s="5"/>
      <c r="ATX76" s="5"/>
      <c r="ATY76" s="5"/>
      <c r="ATZ76" s="5"/>
      <c r="AUA76" s="5"/>
      <c r="AUB76" s="5"/>
      <c r="AUC76" s="5"/>
      <c r="AUD76" s="5"/>
      <c r="AUE76" s="5"/>
      <c r="AUF76" s="5"/>
      <c r="AUG76" s="5"/>
      <c r="AUH76" s="5"/>
      <c r="AUI76" s="5"/>
      <c r="AUJ76" s="5"/>
      <c r="AUK76" s="5"/>
      <c r="AUL76" s="5"/>
      <c r="AUM76" s="5"/>
      <c r="AUN76" s="5"/>
      <c r="AUO76" s="5"/>
      <c r="AUP76" s="5"/>
      <c r="AUQ76" s="5"/>
      <c r="AUR76" s="5"/>
      <c r="AUS76" s="5"/>
      <c r="AUT76" s="5"/>
      <c r="AUU76" s="5"/>
      <c r="AUV76" s="5"/>
      <c r="AUW76" s="5"/>
      <c r="AUX76" s="5"/>
      <c r="AUY76" s="5"/>
      <c r="AUZ76" s="5"/>
      <c r="AVA76" s="5"/>
      <c r="AVB76" s="5"/>
      <c r="AVC76" s="5"/>
      <c r="AVD76" s="5"/>
      <c r="AVE76" s="5"/>
      <c r="AVF76" s="5"/>
      <c r="AVG76" s="5"/>
      <c r="AVH76" s="5"/>
      <c r="AVI76" s="5"/>
      <c r="AVJ76" s="5"/>
      <c r="AVK76" s="5"/>
      <c r="AVL76" s="5"/>
      <c r="AVM76" s="5"/>
      <c r="AVN76" s="5"/>
      <c r="AVO76" s="5"/>
      <c r="AVP76" s="5"/>
      <c r="AVQ76" s="5"/>
      <c r="AVR76" s="5"/>
      <c r="AVS76" s="5"/>
      <c r="AVT76" s="5"/>
      <c r="AVU76" s="5"/>
      <c r="AVV76" s="5"/>
      <c r="AVW76" s="5"/>
      <c r="AVX76" s="5"/>
      <c r="AVY76" s="5"/>
      <c r="AVZ76" s="5"/>
      <c r="AWA76" s="5"/>
      <c r="AWB76" s="5"/>
      <c r="AWC76" s="5"/>
      <c r="AWD76" s="5"/>
      <c r="AWE76" s="5"/>
      <c r="AWF76" s="5"/>
      <c r="AWG76" s="5"/>
      <c r="AWH76" s="5"/>
      <c r="AWI76" s="5"/>
      <c r="AWJ76" s="5"/>
      <c r="AWK76" s="5"/>
      <c r="AWL76" s="5"/>
      <c r="AWM76" s="5"/>
      <c r="AWN76" s="5"/>
      <c r="AWO76" s="5"/>
      <c r="AWP76" s="5"/>
      <c r="AWQ76" s="5"/>
      <c r="AWR76" s="5"/>
      <c r="AWS76" s="5"/>
      <c r="AWT76" s="5"/>
      <c r="AWU76" s="5"/>
      <c r="AWV76" s="5"/>
      <c r="AWW76" s="5"/>
      <c r="AWX76" s="5"/>
      <c r="AWY76" s="5"/>
      <c r="AWZ76" s="5"/>
      <c r="AXA76" s="5"/>
      <c r="AXB76" s="5"/>
      <c r="AXC76" s="5"/>
      <c r="AXD76" s="5"/>
      <c r="AXE76" s="5"/>
      <c r="AXF76" s="5"/>
      <c r="AXG76" s="5"/>
      <c r="AXH76" s="5"/>
      <c r="AXI76" s="5"/>
      <c r="AXJ76" s="5"/>
      <c r="AXK76" s="5"/>
      <c r="AXL76" s="5"/>
      <c r="AXM76" s="5"/>
      <c r="AXN76" s="5"/>
      <c r="AXO76" s="5"/>
      <c r="AXP76" s="5"/>
      <c r="AXQ76" s="5"/>
      <c r="AXR76" s="5"/>
      <c r="AXS76" s="5"/>
      <c r="AXT76" s="5"/>
      <c r="AXU76" s="5"/>
      <c r="AXV76" s="5"/>
      <c r="AXW76" s="5"/>
      <c r="AXX76" s="5"/>
      <c r="AXY76" s="5"/>
      <c r="AXZ76" s="5"/>
      <c r="AYA76" s="5"/>
      <c r="AYB76" s="5"/>
      <c r="AYC76" s="5"/>
      <c r="AYD76" s="5"/>
      <c r="AYE76" s="5"/>
      <c r="AYF76" s="5"/>
      <c r="AYG76" s="5"/>
      <c r="AYH76" s="5"/>
      <c r="AYI76" s="5"/>
      <c r="AYJ76" s="5"/>
      <c r="AYK76" s="5"/>
      <c r="AYL76" s="5"/>
      <c r="AYM76" s="5"/>
      <c r="AYN76" s="5"/>
      <c r="AYO76" s="5"/>
      <c r="AYP76" s="5"/>
      <c r="AYQ76" s="5"/>
      <c r="AYR76" s="5"/>
      <c r="AYS76" s="5"/>
      <c r="AYT76" s="5"/>
      <c r="AYU76" s="5"/>
      <c r="AYV76" s="5"/>
      <c r="AYW76" s="5"/>
      <c r="AYX76" s="5"/>
      <c r="AYY76" s="5"/>
      <c r="AYZ76" s="5"/>
      <c r="AZA76" s="5"/>
      <c r="AZB76" s="5"/>
      <c r="AZC76" s="5"/>
      <c r="AZD76" s="5"/>
      <c r="AZE76" s="5"/>
      <c r="AZF76" s="5"/>
      <c r="AZG76" s="5"/>
      <c r="AZH76" s="5"/>
      <c r="AZI76" s="5"/>
      <c r="AZJ76" s="5"/>
      <c r="AZK76" s="5"/>
      <c r="AZL76" s="5"/>
      <c r="AZM76" s="5"/>
      <c r="AZN76" s="5"/>
      <c r="AZO76" s="5"/>
      <c r="AZP76" s="5"/>
      <c r="AZQ76" s="5"/>
      <c r="AZR76" s="5"/>
      <c r="AZS76" s="5"/>
      <c r="AZT76" s="5"/>
      <c r="AZU76" s="5"/>
      <c r="AZV76" s="5"/>
      <c r="AZW76" s="5"/>
      <c r="AZX76" s="5"/>
      <c r="AZY76" s="5"/>
      <c r="AZZ76" s="5"/>
      <c r="BAA76" s="5"/>
      <c r="BAB76" s="5"/>
      <c r="BAC76" s="5"/>
      <c r="BAD76" s="5"/>
      <c r="BAE76" s="5"/>
      <c r="BAF76" s="5"/>
      <c r="BAG76" s="5"/>
      <c r="BAH76" s="5"/>
      <c r="BAI76" s="5"/>
      <c r="BAJ76" s="5"/>
      <c r="BAK76" s="5"/>
      <c r="BAL76" s="5"/>
      <c r="BAM76" s="5"/>
      <c r="BAN76" s="5"/>
      <c r="BAO76" s="5"/>
      <c r="BAP76" s="5"/>
      <c r="BAQ76" s="5"/>
      <c r="BAR76" s="5"/>
      <c r="BAS76" s="5"/>
      <c r="BAT76" s="5"/>
      <c r="BAU76" s="5"/>
      <c r="BAV76" s="5"/>
      <c r="BAW76" s="5"/>
      <c r="BAX76" s="5"/>
      <c r="BAY76" s="5"/>
      <c r="BAZ76" s="5"/>
      <c r="BBA76" s="5"/>
      <c r="BBB76" s="5"/>
      <c r="BBC76" s="5"/>
      <c r="BBD76" s="5"/>
      <c r="BBE76" s="5"/>
      <c r="BBF76" s="5"/>
      <c r="BBG76" s="5"/>
      <c r="BBH76" s="5"/>
      <c r="BBI76" s="5"/>
      <c r="BBJ76" s="5"/>
      <c r="BBK76" s="5"/>
      <c r="BBL76" s="5"/>
      <c r="BBM76" s="5"/>
      <c r="BBN76" s="5"/>
      <c r="BBO76" s="5"/>
      <c r="BBP76" s="5"/>
      <c r="BBQ76" s="5"/>
      <c r="BBR76" s="5"/>
      <c r="BBS76" s="5"/>
      <c r="BBT76" s="5"/>
      <c r="BBU76" s="5"/>
      <c r="BBV76" s="5"/>
      <c r="BBW76" s="5"/>
      <c r="BBX76" s="5"/>
      <c r="BBY76" s="5"/>
      <c r="BBZ76" s="5"/>
      <c r="BCA76" s="5"/>
      <c r="BCB76" s="5"/>
      <c r="BCC76" s="5"/>
      <c r="BCD76" s="5"/>
      <c r="BCE76" s="5"/>
      <c r="BCF76" s="5"/>
      <c r="BCG76" s="5"/>
      <c r="BCH76" s="5"/>
      <c r="BCI76" s="5"/>
      <c r="BCJ76" s="5"/>
      <c r="BCK76" s="5"/>
      <c r="BCL76" s="5"/>
      <c r="BCM76" s="5"/>
      <c r="BCN76" s="5"/>
      <c r="BCO76" s="5"/>
      <c r="BCP76" s="5"/>
      <c r="BCQ76" s="5"/>
      <c r="BCR76" s="5"/>
      <c r="BCS76" s="5"/>
      <c r="BCT76" s="5"/>
      <c r="BCU76" s="5"/>
      <c r="BCV76" s="5"/>
      <c r="BCW76" s="5"/>
      <c r="BCX76" s="5"/>
      <c r="BCY76" s="5"/>
      <c r="BCZ76" s="5"/>
      <c r="BDA76" s="5"/>
      <c r="BDB76" s="5"/>
      <c r="BDC76" s="5"/>
      <c r="BDD76" s="5"/>
      <c r="BDE76" s="5"/>
      <c r="BDF76" s="5"/>
      <c r="BDG76" s="5"/>
      <c r="BDH76" s="5"/>
      <c r="BDI76" s="5"/>
      <c r="BDJ76" s="5"/>
      <c r="BDK76" s="5"/>
      <c r="BDL76" s="5"/>
      <c r="BDM76" s="5"/>
      <c r="BDN76" s="5"/>
      <c r="BDO76" s="5"/>
      <c r="BDP76" s="5"/>
      <c r="BDQ76" s="5"/>
      <c r="BDR76" s="5"/>
      <c r="BDS76" s="5"/>
      <c r="BDT76" s="5"/>
      <c r="BDU76" s="5"/>
      <c r="BDV76" s="5"/>
      <c r="BDW76" s="5"/>
      <c r="BDX76" s="5"/>
      <c r="BDY76" s="5"/>
      <c r="BDZ76" s="5"/>
      <c r="BEA76" s="5"/>
      <c r="BEB76" s="5"/>
      <c r="BEC76" s="5"/>
      <c r="BED76" s="5"/>
      <c r="BEE76" s="5"/>
      <c r="BEF76" s="5"/>
      <c r="BEG76" s="5"/>
      <c r="BEH76" s="5"/>
      <c r="BEI76" s="5"/>
      <c r="BEJ76" s="5"/>
      <c r="BEK76" s="5"/>
      <c r="BEL76" s="5"/>
      <c r="BEM76" s="5"/>
      <c r="BEN76" s="5"/>
      <c r="BEO76" s="5"/>
      <c r="BEP76" s="5"/>
      <c r="BEQ76" s="5"/>
      <c r="BER76" s="5"/>
      <c r="BES76" s="5"/>
      <c r="BET76" s="5"/>
      <c r="BEU76" s="5"/>
      <c r="BEV76" s="5"/>
      <c r="BEW76" s="5"/>
      <c r="BEX76" s="5"/>
      <c r="BEY76" s="5"/>
      <c r="BEZ76" s="5"/>
      <c r="BFA76" s="5"/>
      <c r="BFB76" s="5"/>
      <c r="BFC76" s="5"/>
      <c r="BFD76" s="5"/>
      <c r="BFE76" s="5"/>
      <c r="BFF76" s="5"/>
      <c r="BFG76" s="5"/>
      <c r="BFH76" s="5"/>
      <c r="BFI76" s="5"/>
      <c r="BFJ76" s="5"/>
      <c r="BFK76" s="5"/>
      <c r="BFL76" s="5"/>
      <c r="BFM76" s="5"/>
      <c r="BFN76" s="5"/>
      <c r="BFO76" s="5"/>
      <c r="BFP76" s="5"/>
      <c r="BFQ76" s="5"/>
      <c r="BFR76" s="5"/>
      <c r="BFS76" s="5"/>
      <c r="BFT76" s="5"/>
      <c r="BFU76" s="5"/>
      <c r="BFV76" s="5"/>
      <c r="BFW76" s="5"/>
      <c r="BFX76" s="5"/>
      <c r="BFY76" s="5"/>
      <c r="BFZ76" s="5"/>
      <c r="BGA76" s="5"/>
      <c r="BGB76" s="5"/>
      <c r="BGC76" s="5"/>
      <c r="BGD76" s="5"/>
      <c r="BGE76" s="5"/>
      <c r="BGF76" s="5"/>
      <c r="BGG76" s="5"/>
      <c r="BGH76" s="5"/>
      <c r="BGI76" s="5"/>
      <c r="BGJ76" s="5"/>
      <c r="BGK76" s="5"/>
      <c r="BGL76" s="5"/>
      <c r="BGM76" s="5"/>
      <c r="BGN76" s="5"/>
      <c r="BGO76" s="5"/>
      <c r="BGP76" s="5"/>
      <c r="BGQ76" s="5"/>
      <c r="BGR76" s="5"/>
      <c r="BGS76" s="5"/>
      <c r="BGT76" s="5"/>
      <c r="BGU76" s="5"/>
      <c r="BGV76" s="5"/>
      <c r="BGW76" s="5"/>
      <c r="BGX76" s="5"/>
      <c r="BGY76" s="5"/>
      <c r="BGZ76" s="5"/>
      <c r="BHA76" s="5"/>
      <c r="BHB76" s="5"/>
      <c r="BHC76" s="5"/>
      <c r="BHD76" s="5"/>
      <c r="BHE76" s="5"/>
      <c r="BHF76" s="5"/>
      <c r="BHG76" s="5"/>
      <c r="BHH76" s="5"/>
      <c r="BHI76" s="5"/>
      <c r="BHJ76" s="5"/>
      <c r="BHK76" s="5"/>
      <c r="BHL76" s="5"/>
      <c r="BHM76" s="5"/>
      <c r="BHN76" s="5"/>
      <c r="BHO76" s="5"/>
      <c r="BHP76" s="5"/>
      <c r="BHQ76" s="5"/>
      <c r="BHR76" s="5"/>
      <c r="BHS76" s="5"/>
      <c r="BHT76" s="5"/>
      <c r="BHU76" s="5"/>
      <c r="BHV76" s="5"/>
      <c r="BHW76" s="5"/>
      <c r="BHX76" s="5"/>
      <c r="BHY76" s="5"/>
      <c r="BHZ76" s="5"/>
      <c r="BIA76" s="5"/>
      <c r="BIB76" s="5"/>
      <c r="BIC76" s="5"/>
      <c r="BID76" s="5"/>
      <c r="BIE76" s="5"/>
      <c r="BIF76" s="5"/>
      <c r="BIG76" s="5"/>
      <c r="BIH76" s="5"/>
      <c r="BII76" s="5"/>
      <c r="BIJ76" s="5"/>
      <c r="BIK76" s="5"/>
      <c r="BIL76" s="5"/>
      <c r="BIM76" s="5"/>
      <c r="BIN76" s="5"/>
      <c r="BIO76" s="5"/>
      <c r="BIP76" s="5"/>
      <c r="BIQ76" s="5"/>
      <c r="BIR76" s="5"/>
      <c r="BIS76" s="5"/>
      <c r="BIT76" s="5"/>
      <c r="BIU76" s="5"/>
      <c r="BIV76" s="5"/>
      <c r="BIW76" s="5"/>
      <c r="BIX76" s="5"/>
      <c r="BIY76" s="5"/>
      <c r="BIZ76" s="5"/>
      <c r="BJA76" s="5"/>
      <c r="BJB76" s="5"/>
      <c r="BJC76" s="5"/>
      <c r="BJD76" s="5"/>
      <c r="BJE76" s="5"/>
      <c r="BJF76" s="5"/>
      <c r="BJG76" s="5"/>
      <c r="BJH76" s="5"/>
      <c r="BJI76" s="5"/>
      <c r="BJJ76" s="5"/>
      <c r="BJK76" s="5"/>
      <c r="BJL76" s="5"/>
      <c r="BJM76" s="5"/>
      <c r="BJN76" s="5"/>
      <c r="BJO76" s="5"/>
      <c r="BJP76" s="5"/>
      <c r="BJQ76" s="5"/>
      <c r="BJR76" s="5"/>
      <c r="BJS76" s="5"/>
      <c r="BJT76" s="5"/>
      <c r="BJU76" s="5"/>
      <c r="BJV76" s="5"/>
      <c r="BJW76" s="5"/>
      <c r="BJX76" s="5"/>
      <c r="BJY76" s="5"/>
      <c r="BJZ76" s="5"/>
      <c r="BKA76" s="5"/>
      <c r="BKB76" s="5"/>
      <c r="BKC76" s="5"/>
      <c r="BKD76" s="5"/>
      <c r="BKE76" s="5"/>
      <c r="BKF76" s="5"/>
      <c r="BKG76" s="5"/>
      <c r="BKH76" s="5"/>
      <c r="BKI76" s="5"/>
      <c r="BKJ76" s="5"/>
      <c r="BKK76" s="5"/>
      <c r="BKL76" s="5"/>
      <c r="BKM76" s="5"/>
      <c r="BKN76" s="5"/>
      <c r="BKO76" s="5"/>
      <c r="BKP76" s="5"/>
      <c r="BKQ76" s="5"/>
      <c r="BKR76" s="5"/>
      <c r="BKS76" s="5"/>
      <c r="BKT76" s="5"/>
      <c r="BKU76" s="5"/>
      <c r="BKV76" s="5"/>
      <c r="BKW76" s="5"/>
      <c r="BKX76" s="5"/>
      <c r="BKY76" s="5"/>
      <c r="BKZ76" s="5"/>
      <c r="BLA76" s="5"/>
      <c r="BLB76" s="5"/>
      <c r="BLC76" s="5"/>
      <c r="BLD76" s="5"/>
      <c r="BLE76" s="5"/>
      <c r="BLF76" s="5"/>
      <c r="BLG76" s="5"/>
      <c r="BLH76" s="5"/>
      <c r="BLI76" s="5"/>
      <c r="BLJ76" s="5"/>
      <c r="BLK76" s="5"/>
      <c r="BLL76" s="5"/>
      <c r="BLM76" s="5"/>
      <c r="BLN76" s="5"/>
      <c r="BLO76" s="5"/>
      <c r="BLP76" s="5"/>
      <c r="BLQ76" s="5"/>
      <c r="BLR76" s="5"/>
      <c r="BLS76" s="5"/>
      <c r="BLT76" s="5"/>
      <c r="BLU76" s="5"/>
      <c r="BLV76" s="5"/>
      <c r="BLW76" s="5"/>
      <c r="BLX76" s="5"/>
      <c r="BLY76" s="5"/>
      <c r="BLZ76" s="5"/>
      <c r="BMA76" s="5"/>
      <c r="BMB76" s="5"/>
      <c r="BMC76" s="5"/>
      <c r="BMD76" s="5"/>
      <c r="BME76" s="5"/>
      <c r="BMF76" s="5"/>
      <c r="BMG76" s="5"/>
      <c r="BMH76" s="5"/>
      <c r="BMI76" s="5"/>
      <c r="BMJ76" s="5"/>
      <c r="BMK76" s="5"/>
      <c r="BML76" s="5"/>
      <c r="BMM76" s="5"/>
      <c r="BMN76" s="5"/>
      <c r="BMO76" s="5"/>
      <c r="BMP76" s="5"/>
      <c r="BMQ76" s="5"/>
      <c r="BMR76" s="5"/>
      <c r="BMS76" s="5"/>
      <c r="BMT76" s="5"/>
      <c r="BMU76" s="5"/>
      <c r="BMV76" s="5"/>
      <c r="BMW76" s="5"/>
      <c r="BMX76" s="5"/>
      <c r="BMY76" s="5"/>
      <c r="BMZ76" s="5"/>
      <c r="BNA76" s="5"/>
      <c r="BNB76" s="5"/>
      <c r="BNC76" s="5"/>
      <c r="BND76" s="5"/>
      <c r="BNE76" s="5"/>
      <c r="BNF76" s="5"/>
      <c r="BNG76" s="5"/>
      <c r="BNH76" s="5"/>
      <c r="BNI76" s="5"/>
      <c r="BNJ76" s="5"/>
      <c r="BNK76" s="5"/>
      <c r="BNL76" s="5"/>
      <c r="BNM76" s="5"/>
      <c r="BNN76" s="5"/>
      <c r="BNO76" s="5"/>
      <c r="BNP76" s="5"/>
      <c r="BNQ76" s="5"/>
      <c r="BNR76" s="5"/>
      <c r="BNS76" s="5"/>
      <c r="BNT76" s="5"/>
      <c r="BNU76" s="5"/>
      <c r="BNV76" s="5"/>
      <c r="BNW76" s="5"/>
      <c r="BNX76" s="5"/>
      <c r="BNY76" s="5"/>
      <c r="BNZ76" s="5"/>
      <c r="BOA76" s="5"/>
      <c r="BOB76" s="5"/>
      <c r="BOC76" s="5"/>
      <c r="BOD76" s="5"/>
      <c r="BOE76" s="5"/>
      <c r="BOF76" s="5"/>
      <c r="BOG76" s="5"/>
      <c r="BOH76" s="5"/>
      <c r="BOI76" s="5"/>
      <c r="BOJ76" s="5"/>
      <c r="BOK76" s="5"/>
      <c r="BOL76" s="5"/>
      <c r="BOM76" s="5"/>
      <c r="BON76" s="5"/>
      <c r="BOO76" s="5"/>
      <c r="BOP76" s="5"/>
      <c r="BOQ76" s="5"/>
      <c r="BOR76" s="5"/>
      <c r="BOS76" s="5"/>
      <c r="BOT76" s="5"/>
      <c r="BOU76" s="5"/>
      <c r="BOV76" s="5"/>
      <c r="BOW76" s="5"/>
      <c r="BOX76" s="5"/>
      <c r="BOY76" s="5"/>
      <c r="BOZ76" s="5"/>
      <c r="BPA76" s="5"/>
      <c r="BPB76" s="5"/>
      <c r="BPC76" s="5"/>
      <c r="BPD76" s="5"/>
      <c r="BPE76" s="5"/>
      <c r="BPF76" s="5"/>
      <c r="BPG76" s="5"/>
      <c r="BPH76" s="5"/>
      <c r="BPI76" s="5"/>
      <c r="BPJ76" s="5"/>
      <c r="BPK76" s="5"/>
      <c r="BPL76" s="5"/>
      <c r="BPM76" s="5"/>
      <c r="BPN76" s="5"/>
      <c r="BPO76" s="5"/>
      <c r="BPP76" s="5"/>
      <c r="BPQ76" s="5"/>
      <c r="BPR76" s="5"/>
      <c r="BPS76" s="5"/>
      <c r="BPT76" s="5"/>
      <c r="BPU76" s="5"/>
      <c r="BPV76" s="5"/>
      <c r="BPW76" s="5"/>
      <c r="BPX76" s="5"/>
      <c r="BPY76" s="5"/>
      <c r="BPZ76" s="5"/>
      <c r="BQA76" s="5"/>
      <c r="BQB76" s="5"/>
      <c r="BQC76" s="5"/>
      <c r="BQD76" s="5"/>
      <c r="BQE76" s="5"/>
      <c r="BQF76" s="5"/>
      <c r="BQG76" s="5"/>
      <c r="BQH76" s="5"/>
      <c r="BQI76" s="5"/>
      <c r="BQJ76" s="5"/>
      <c r="BQK76" s="5"/>
      <c r="BQL76" s="5"/>
      <c r="BQM76" s="5"/>
      <c r="BQN76" s="5"/>
      <c r="BQO76" s="5"/>
      <c r="BQP76" s="5"/>
      <c r="BQQ76" s="5"/>
      <c r="BQR76" s="5"/>
      <c r="BQS76" s="5"/>
      <c r="BQT76" s="5"/>
      <c r="BQU76" s="5"/>
      <c r="BQV76" s="5"/>
      <c r="BQW76" s="5"/>
      <c r="BQX76" s="5"/>
      <c r="BQY76" s="5"/>
      <c r="BQZ76" s="5"/>
      <c r="BRA76" s="5"/>
      <c r="BRB76" s="5"/>
      <c r="BRC76" s="5"/>
      <c r="BRD76" s="5"/>
      <c r="BRE76" s="5"/>
      <c r="BRF76" s="5"/>
      <c r="BRG76" s="5"/>
      <c r="BRH76" s="5"/>
      <c r="BRI76" s="5"/>
      <c r="BRJ76" s="5"/>
      <c r="BRK76" s="5"/>
      <c r="BRL76" s="5"/>
      <c r="BRM76" s="5"/>
      <c r="BRN76" s="5"/>
      <c r="BRO76" s="5"/>
      <c r="BRP76" s="5"/>
      <c r="BRQ76" s="5"/>
      <c r="BRR76" s="5"/>
      <c r="BRS76" s="5"/>
      <c r="BRT76" s="5"/>
      <c r="BRU76" s="5"/>
      <c r="BRV76" s="5"/>
      <c r="BRW76" s="5"/>
      <c r="BRX76" s="5"/>
      <c r="BRY76" s="5"/>
      <c r="BRZ76" s="5"/>
      <c r="BSA76" s="5"/>
      <c r="BSB76" s="5"/>
      <c r="BSC76" s="5"/>
      <c r="BSD76" s="5"/>
      <c r="BSE76" s="5"/>
      <c r="BSF76" s="5"/>
      <c r="BSG76" s="5"/>
      <c r="BSH76" s="5"/>
      <c r="BSI76" s="5"/>
      <c r="BSJ76" s="5"/>
      <c r="BSK76" s="5"/>
      <c r="BSL76" s="5"/>
      <c r="BSM76" s="5"/>
      <c r="BSN76" s="5"/>
      <c r="BSO76" s="5"/>
      <c r="BSP76" s="5"/>
      <c r="BSQ76" s="5"/>
      <c r="BSR76" s="5"/>
      <c r="BSS76" s="5"/>
      <c r="BST76" s="5"/>
      <c r="BSU76" s="5"/>
      <c r="BSV76" s="5"/>
      <c r="BSW76" s="5"/>
      <c r="BSX76" s="5"/>
      <c r="BSY76" s="5"/>
      <c r="BSZ76" s="5"/>
      <c r="BTA76" s="5"/>
      <c r="BTB76" s="5"/>
      <c r="BTC76" s="5"/>
      <c r="BTD76" s="5"/>
      <c r="BTE76" s="5"/>
      <c r="BTF76" s="5"/>
      <c r="BTG76" s="5"/>
      <c r="BTH76" s="5"/>
      <c r="BTI76" s="5"/>
      <c r="BTJ76" s="5"/>
      <c r="BTK76" s="5"/>
      <c r="BTL76" s="5"/>
      <c r="BTM76" s="5"/>
      <c r="BTN76" s="5"/>
      <c r="BTO76" s="5"/>
      <c r="BTP76" s="5"/>
      <c r="BTQ76" s="5"/>
      <c r="BTR76" s="5"/>
      <c r="BTS76" s="5"/>
      <c r="BTT76" s="5"/>
      <c r="BTU76" s="5"/>
      <c r="BTV76" s="5"/>
      <c r="BTW76" s="5"/>
      <c r="BTX76" s="5"/>
      <c r="BTY76" s="5"/>
      <c r="BTZ76" s="5"/>
      <c r="BUA76" s="5"/>
      <c r="BUB76" s="5"/>
      <c r="BUC76" s="5"/>
      <c r="BUD76" s="5"/>
      <c r="BUE76" s="5"/>
      <c r="BUF76" s="5"/>
      <c r="BUG76" s="5"/>
      <c r="BUH76" s="5"/>
      <c r="BUI76" s="5"/>
      <c r="BUJ76" s="5"/>
      <c r="BUK76" s="5"/>
      <c r="BUL76" s="5"/>
      <c r="BUM76" s="5"/>
      <c r="BUN76" s="5"/>
      <c r="BUO76" s="5"/>
      <c r="BUP76" s="5"/>
      <c r="BUQ76" s="5"/>
      <c r="BUR76" s="5"/>
      <c r="BUS76" s="5"/>
      <c r="BUT76" s="5"/>
      <c r="BUU76" s="5"/>
      <c r="BUV76" s="5"/>
      <c r="BUW76" s="5"/>
      <c r="BUX76" s="5"/>
      <c r="BUY76" s="5"/>
      <c r="BUZ76" s="5"/>
      <c r="BVA76" s="5"/>
      <c r="BVB76" s="5"/>
      <c r="BVC76" s="5"/>
      <c r="BVD76" s="5"/>
      <c r="BVE76" s="5"/>
      <c r="BVF76" s="5"/>
      <c r="BVG76" s="5"/>
      <c r="BVH76" s="5"/>
      <c r="BVI76" s="5"/>
      <c r="BVJ76" s="5"/>
      <c r="BVK76" s="5"/>
      <c r="BVL76" s="5"/>
      <c r="BVM76" s="5"/>
      <c r="BVN76" s="5"/>
      <c r="BVO76" s="5"/>
      <c r="BVP76" s="5"/>
      <c r="BVQ76" s="5"/>
      <c r="BVR76" s="5"/>
      <c r="BVS76" s="5"/>
      <c r="BVT76" s="5"/>
      <c r="BVU76" s="5"/>
      <c r="BVV76" s="5"/>
      <c r="BVW76" s="5"/>
      <c r="BVX76" s="5"/>
      <c r="BVY76" s="5"/>
      <c r="BVZ76" s="5"/>
      <c r="BWA76" s="5"/>
      <c r="BWB76" s="5"/>
      <c r="BWC76" s="5"/>
      <c r="BWD76" s="5"/>
      <c r="BWE76" s="5"/>
      <c r="BWF76" s="5"/>
      <c r="BWG76" s="5"/>
      <c r="BWH76" s="5"/>
      <c r="BWI76" s="5"/>
      <c r="BWJ76" s="5"/>
      <c r="BWK76" s="5"/>
      <c r="BWL76" s="5"/>
      <c r="BWM76" s="5"/>
      <c r="BWN76" s="5"/>
      <c r="BWO76" s="5"/>
      <c r="BWP76" s="5"/>
      <c r="BWQ76" s="5"/>
      <c r="BWR76" s="5"/>
      <c r="BWS76" s="5"/>
      <c r="BWT76" s="5"/>
      <c r="BWU76" s="5"/>
      <c r="BWV76" s="5"/>
      <c r="BWW76" s="5"/>
      <c r="BWX76" s="5"/>
      <c r="BWY76" s="5"/>
      <c r="BWZ76" s="5"/>
      <c r="BXA76" s="5"/>
      <c r="BXB76" s="5"/>
      <c r="BXC76" s="5"/>
      <c r="BXD76" s="5"/>
      <c r="BXE76" s="5"/>
      <c r="BXF76" s="5"/>
      <c r="BXG76" s="5"/>
      <c r="BXH76" s="5"/>
      <c r="BXI76" s="5"/>
      <c r="BXJ76" s="5"/>
      <c r="BXK76" s="5"/>
      <c r="BXL76" s="5"/>
      <c r="BXM76" s="5"/>
      <c r="BXN76" s="5"/>
      <c r="BXO76" s="5"/>
      <c r="BXP76" s="5"/>
      <c r="BXQ76" s="5"/>
      <c r="BXR76" s="5"/>
      <c r="BXS76" s="5"/>
      <c r="BXT76" s="5"/>
      <c r="BXU76" s="5"/>
      <c r="BXV76" s="5"/>
      <c r="BXW76" s="5"/>
      <c r="BXX76" s="5"/>
      <c r="BXY76" s="5"/>
      <c r="BXZ76" s="5"/>
      <c r="BYA76" s="5"/>
      <c r="BYB76" s="5"/>
      <c r="BYC76" s="5"/>
      <c r="BYD76" s="5"/>
      <c r="BYE76" s="5"/>
      <c r="BYF76" s="5"/>
      <c r="BYG76" s="5"/>
      <c r="BYH76" s="5"/>
      <c r="BYI76" s="5"/>
      <c r="BYJ76" s="5"/>
      <c r="BYK76" s="5"/>
      <c r="BYL76" s="5"/>
      <c r="BYM76" s="5"/>
      <c r="BYN76" s="5"/>
      <c r="BYO76" s="5"/>
      <c r="BYP76" s="5"/>
      <c r="BYQ76" s="5"/>
      <c r="BYR76" s="5"/>
      <c r="BYS76" s="5"/>
      <c r="BYT76" s="5"/>
      <c r="BYU76" s="5"/>
      <c r="BYV76" s="5"/>
      <c r="BYW76" s="5"/>
      <c r="BYX76" s="5"/>
      <c r="BYY76" s="5"/>
      <c r="BYZ76" s="5"/>
      <c r="BZA76" s="5"/>
      <c r="BZB76" s="5"/>
      <c r="BZC76" s="5"/>
      <c r="BZD76" s="5"/>
      <c r="BZE76" s="5"/>
      <c r="BZF76" s="5"/>
      <c r="BZG76" s="5"/>
      <c r="BZH76" s="5"/>
      <c r="BZI76" s="5"/>
      <c r="BZJ76" s="5"/>
      <c r="BZK76" s="5"/>
      <c r="BZL76" s="5"/>
      <c r="BZM76" s="5"/>
      <c r="BZN76" s="5"/>
      <c r="BZO76" s="5"/>
      <c r="BZP76" s="5"/>
      <c r="BZQ76" s="5"/>
      <c r="BZR76" s="5"/>
      <c r="BZS76" s="5"/>
      <c r="BZT76" s="5"/>
      <c r="BZU76" s="5"/>
      <c r="BZV76" s="5"/>
      <c r="BZW76" s="5"/>
      <c r="BZX76" s="5"/>
      <c r="BZY76" s="5"/>
      <c r="BZZ76" s="5"/>
      <c r="CAA76" s="5"/>
      <c r="CAB76" s="5"/>
      <c r="CAC76" s="5"/>
      <c r="CAD76" s="5"/>
      <c r="CAE76" s="5"/>
      <c r="CAF76" s="5"/>
      <c r="CAG76" s="5"/>
      <c r="CAH76" s="5"/>
      <c r="CAI76" s="5"/>
      <c r="CAJ76" s="5"/>
      <c r="CAK76" s="5"/>
      <c r="CAL76" s="5"/>
      <c r="CAM76" s="5"/>
      <c r="CAN76" s="5"/>
      <c r="CAO76" s="5"/>
      <c r="CAP76" s="5"/>
      <c r="CAQ76" s="5"/>
      <c r="CAR76" s="5"/>
      <c r="CAS76" s="5"/>
      <c r="CAT76" s="5"/>
      <c r="CAU76" s="5"/>
      <c r="CAV76" s="5"/>
      <c r="CAW76" s="5"/>
      <c r="CAX76" s="5"/>
      <c r="CAY76" s="5"/>
      <c r="CAZ76" s="5"/>
      <c r="CBA76" s="5"/>
      <c r="CBB76" s="5"/>
      <c r="CBC76" s="5"/>
      <c r="CBD76" s="5"/>
      <c r="CBE76" s="5"/>
      <c r="CBF76" s="5"/>
      <c r="CBG76" s="5"/>
      <c r="CBH76" s="5"/>
      <c r="CBI76" s="5"/>
      <c r="CBJ76" s="5"/>
      <c r="CBK76" s="5"/>
      <c r="CBL76" s="5"/>
      <c r="CBM76" s="5"/>
      <c r="CBN76" s="5"/>
      <c r="CBO76" s="5"/>
      <c r="CBP76" s="5"/>
      <c r="CBQ76" s="5"/>
      <c r="CBR76" s="5"/>
      <c r="CBS76" s="5"/>
      <c r="CBT76" s="5"/>
      <c r="CBU76" s="5"/>
      <c r="CBV76" s="5"/>
      <c r="CBW76" s="5"/>
      <c r="CBX76" s="5"/>
      <c r="CBY76" s="5"/>
      <c r="CBZ76" s="5"/>
      <c r="CCA76" s="5"/>
      <c r="CCB76" s="5"/>
      <c r="CCC76" s="5"/>
      <c r="CCD76" s="5"/>
      <c r="CCE76" s="5"/>
      <c r="CCF76" s="5"/>
      <c r="CCG76" s="5"/>
      <c r="CCH76" s="5"/>
      <c r="CCI76" s="5"/>
      <c r="CCJ76" s="5"/>
      <c r="CCK76" s="5"/>
      <c r="CCL76" s="5"/>
      <c r="CCM76" s="5"/>
      <c r="CCN76" s="5"/>
      <c r="CCO76" s="5"/>
      <c r="CCP76" s="5"/>
      <c r="CCQ76" s="5"/>
      <c r="CCR76" s="5"/>
      <c r="CCS76" s="5"/>
      <c r="CCT76" s="5"/>
      <c r="CCU76" s="5"/>
      <c r="CCV76" s="5"/>
      <c r="CCW76" s="5"/>
      <c r="CCX76" s="5"/>
      <c r="CCY76" s="5"/>
      <c r="CCZ76" s="5"/>
      <c r="CDA76" s="5"/>
      <c r="CDB76" s="5"/>
      <c r="CDC76" s="5"/>
      <c r="CDD76" s="5"/>
      <c r="CDE76" s="5"/>
      <c r="CDF76" s="5"/>
      <c r="CDG76" s="5"/>
      <c r="CDH76" s="5"/>
      <c r="CDI76" s="5"/>
      <c r="CDJ76" s="5"/>
      <c r="CDK76" s="5"/>
      <c r="CDL76" s="5"/>
      <c r="CDM76" s="5"/>
      <c r="CDN76" s="5"/>
      <c r="CDO76" s="5"/>
      <c r="CDP76" s="5"/>
      <c r="CDQ76" s="5"/>
      <c r="CDR76" s="5"/>
      <c r="CDS76" s="5"/>
      <c r="CDT76" s="5"/>
      <c r="CDU76" s="5"/>
      <c r="CDV76" s="5"/>
      <c r="CDW76" s="5"/>
      <c r="CDX76" s="5"/>
      <c r="CDY76" s="5"/>
      <c r="CDZ76" s="5"/>
      <c r="CEA76" s="5"/>
      <c r="CEB76" s="5"/>
      <c r="CEC76" s="5"/>
      <c r="CED76" s="5"/>
      <c r="CEE76" s="5"/>
      <c r="CEF76" s="5"/>
      <c r="CEG76" s="5"/>
      <c r="CEH76" s="5"/>
      <c r="CEI76" s="5"/>
      <c r="CEJ76" s="5"/>
      <c r="CEK76" s="5"/>
      <c r="CEL76" s="5"/>
      <c r="CEM76" s="5"/>
      <c r="CEN76" s="5"/>
      <c r="CEO76" s="5"/>
      <c r="CEP76" s="5"/>
      <c r="CEQ76" s="5"/>
      <c r="CER76" s="5"/>
      <c r="CES76" s="5"/>
      <c r="CET76" s="5"/>
      <c r="CEU76" s="5"/>
      <c r="CEV76" s="5"/>
      <c r="CEW76" s="5"/>
      <c r="CEX76" s="5"/>
      <c r="CEY76" s="5"/>
      <c r="CEZ76" s="5"/>
      <c r="CFA76" s="5"/>
      <c r="CFB76" s="5"/>
      <c r="CFC76" s="5"/>
      <c r="CFD76" s="5"/>
      <c r="CFE76" s="5"/>
      <c r="CFF76" s="5"/>
      <c r="CFG76" s="5"/>
      <c r="CFH76" s="5"/>
      <c r="CFI76" s="5"/>
      <c r="CFJ76" s="5"/>
      <c r="CFK76" s="5"/>
      <c r="CFL76" s="5"/>
      <c r="CFM76" s="5"/>
      <c r="CFN76" s="5"/>
      <c r="CFO76" s="5"/>
      <c r="CFP76" s="5"/>
      <c r="CFQ76" s="5"/>
      <c r="CFR76" s="5"/>
      <c r="CFS76" s="5"/>
      <c r="CFT76" s="5"/>
      <c r="CFU76" s="5"/>
      <c r="CFV76" s="5"/>
      <c r="CFW76" s="5"/>
      <c r="CFX76" s="5"/>
      <c r="CFY76" s="5"/>
      <c r="CFZ76" s="5"/>
      <c r="CGA76" s="5"/>
      <c r="CGB76" s="5"/>
      <c r="CGC76" s="5"/>
      <c r="CGD76" s="5"/>
      <c r="CGE76" s="5"/>
      <c r="CGF76" s="5"/>
      <c r="CGG76" s="5"/>
      <c r="CGH76" s="5"/>
      <c r="CGI76" s="5"/>
      <c r="CGJ76" s="5"/>
      <c r="CGK76" s="5"/>
      <c r="CGL76" s="5"/>
      <c r="CGM76" s="5"/>
      <c r="CGN76" s="5"/>
      <c r="CGO76" s="5"/>
      <c r="CGP76" s="5"/>
      <c r="CGQ76" s="5"/>
      <c r="CGR76" s="5"/>
      <c r="CGS76" s="5"/>
      <c r="CGT76" s="5"/>
      <c r="CGU76" s="5"/>
      <c r="CGV76" s="5"/>
      <c r="CGW76" s="5"/>
      <c r="CGX76" s="5"/>
      <c r="CGY76" s="5"/>
      <c r="CGZ76" s="5"/>
      <c r="CHA76" s="5"/>
      <c r="CHB76" s="5"/>
      <c r="CHC76" s="5"/>
      <c r="CHD76" s="5"/>
      <c r="CHE76" s="5"/>
      <c r="CHF76" s="5"/>
      <c r="CHG76" s="5"/>
      <c r="CHH76" s="5"/>
      <c r="CHI76" s="5"/>
      <c r="CHJ76" s="5"/>
      <c r="CHK76" s="5"/>
      <c r="CHL76" s="5"/>
      <c r="CHM76" s="5"/>
      <c r="CHN76" s="5"/>
      <c r="CHO76" s="5"/>
      <c r="CHP76" s="5"/>
      <c r="CHQ76" s="5"/>
      <c r="CHR76" s="5"/>
      <c r="CHS76" s="5"/>
      <c r="CHT76" s="5"/>
      <c r="CHU76" s="5"/>
      <c r="CHV76" s="5"/>
      <c r="CHW76" s="5"/>
      <c r="CHX76" s="5"/>
      <c r="CHY76" s="5"/>
      <c r="CHZ76" s="5"/>
      <c r="CIA76" s="5"/>
      <c r="CIB76" s="5"/>
      <c r="CIC76" s="5"/>
      <c r="CID76" s="5"/>
      <c r="CIE76" s="5"/>
      <c r="CIF76" s="5"/>
      <c r="CIG76" s="5"/>
      <c r="CIH76" s="5"/>
      <c r="CII76" s="5"/>
      <c r="CIJ76" s="5"/>
      <c r="CIK76" s="5"/>
      <c r="CIL76" s="5"/>
      <c r="CIM76" s="5"/>
      <c r="CIN76" s="5"/>
      <c r="CIO76" s="5"/>
      <c r="CIP76" s="5"/>
      <c r="CIQ76" s="5"/>
      <c r="CIR76" s="5"/>
      <c r="CIS76" s="5"/>
      <c r="CIT76" s="5"/>
      <c r="CIU76" s="5"/>
      <c r="CIV76" s="5"/>
      <c r="CIW76" s="5"/>
      <c r="CIX76" s="5"/>
      <c r="CIY76" s="5"/>
      <c r="CIZ76" s="5"/>
      <c r="CJA76" s="5"/>
      <c r="CJB76" s="5"/>
      <c r="CJC76" s="5"/>
      <c r="CJD76" s="5"/>
      <c r="CJE76" s="5"/>
      <c r="CJF76" s="5"/>
      <c r="CJG76" s="5"/>
      <c r="CJH76" s="5"/>
      <c r="CJI76" s="5"/>
      <c r="CJJ76" s="5"/>
      <c r="CJK76" s="5"/>
      <c r="CJL76" s="5"/>
      <c r="CJM76" s="5"/>
      <c r="CJN76" s="5"/>
      <c r="CJO76" s="5"/>
      <c r="CJP76" s="5"/>
      <c r="CJQ76" s="5"/>
      <c r="CJR76" s="5"/>
      <c r="CJS76" s="5"/>
      <c r="CJT76" s="5"/>
      <c r="CJU76" s="5"/>
      <c r="CJV76" s="5"/>
      <c r="CJW76" s="5"/>
      <c r="CJX76" s="5"/>
      <c r="CJY76" s="5"/>
      <c r="CJZ76" s="5"/>
      <c r="CKA76" s="5"/>
      <c r="CKB76" s="5"/>
      <c r="CKC76" s="5"/>
      <c r="CKD76" s="5"/>
      <c r="CKE76" s="5"/>
      <c r="CKF76" s="5"/>
      <c r="CKG76" s="5"/>
      <c r="CKH76" s="5"/>
      <c r="CKI76" s="5"/>
      <c r="CKJ76" s="5"/>
      <c r="CKK76" s="5"/>
      <c r="CKL76" s="5"/>
      <c r="CKM76" s="5"/>
      <c r="CKN76" s="5"/>
      <c r="CKO76" s="5"/>
      <c r="CKP76" s="5"/>
      <c r="CKQ76" s="5"/>
      <c r="CKR76" s="5"/>
      <c r="CKS76" s="5"/>
      <c r="CKT76" s="5"/>
      <c r="CKU76" s="5"/>
      <c r="CKV76" s="5"/>
      <c r="CKW76" s="5"/>
      <c r="CKX76" s="5"/>
      <c r="CKY76" s="5"/>
      <c r="CKZ76" s="5"/>
      <c r="CLA76" s="5"/>
      <c r="CLB76" s="5"/>
      <c r="CLC76" s="5"/>
      <c r="CLD76" s="5"/>
      <c r="CLE76" s="5"/>
      <c r="CLF76" s="5"/>
      <c r="CLG76" s="5"/>
      <c r="CLH76" s="5"/>
      <c r="CLI76" s="5"/>
      <c r="CLJ76" s="5"/>
      <c r="CLK76" s="5"/>
      <c r="CLL76" s="5"/>
      <c r="CLM76" s="5"/>
      <c r="CLN76" s="5"/>
      <c r="CLO76" s="5"/>
      <c r="CLP76" s="5"/>
      <c r="CLQ76" s="5"/>
      <c r="CLR76" s="5"/>
      <c r="CLS76" s="5"/>
      <c r="CLT76" s="5"/>
      <c r="CLU76" s="5"/>
      <c r="CLV76" s="5"/>
      <c r="CLW76" s="5"/>
      <c r="CLX76" s="5"/>
      <c r="CLY76" s="5"/>
      <c r="CLZ76" s="5"/>
      <c r="CMA76" s="5"/>
      <c r="CMB76" s="5"/>
      <c r="CMC76" s="5"/>
      <c r="CMD76" s="5"/>
      <c r="CME76" s="5"/>
      <c r="CMF76" s="5"/>
      <c r="CMG76" s="5"/>
      <c r="CMH76" s="5"/>
      <c r="CMI76" s="5"/>
      <c r="CMJ76" s="5"/>
      <c r="CMK76" s="5"/>
      <c r="CML76" s="5"/>
      <c r="CMM76" s="5"/>
      <c r="CMN76" s="5"/>
      <c r="CMO76" s="5"/>
      <c r="CMP76" s="5"/>
      <c r="CMQ76" s="5"/>
      <c r="CMR76" s="5"/>
      <c r="CMS76" s="5"/>
      <c r="CMT76" s="5"/>
      <c r="CMU76" s="5"/>
      <c r="CMV76" s="5"/>
      <c r="CMW76" s="5"/>
      <c r="CMX76" s="5"/>
      <c r="CMY76" s="5"/>
      <c r="CMZ76" s="5"/>
      <c r="CNA76" s="5"/>
      <c r="CNB76" s="5"/>
      <c r="CNC76" s="5"/>
      <c r="CND76" s="5"/>
      <c r="CNE76" s="5"/>
      <c r="CNF76" s="5"/>
      <c r="CNG76" s="5"/>
      <c r="CNH76" s="5"/>
      <c r="CNI76" s="5"/>
      <c r="CNJ76" s="5"/>
      <c r="CNK76" s="5"/>
      <c r="CNL76" s="5"/>
      <c r="CNM76" s="5"/>
      <c r="CNN76" s="5"/>
      <c r="CNO76" s="5"/>
      <c r="CNP76" s="5"/>
      <c r="CNQ76" s="5"/>
      <c r="CNR76" s="5"/>
      <c r="CNS76" s="5"/>
      <c r="CNT76" s="5"/>
      <c r="CNU76" s="5"/>
      <c r="CNV76" s="5"/>
      <c r="CNW76" s="5"/>
      <c r="CNX76" s="5"/>
      <c r="CNY76" s="5"/>
      <c r="CNZ76" s="5"/>
      <c r="COA76" s="5"/>
      <c r="COB76" s="5"/>
      <c r="COC76" s="5"/>
      <c r="COD76" s="5"/>
      <c r="COE76" s="5"/>
      <c r="COF76" s="5"/>
      <c r="COG76" s="5"/>
      <c r="COH76" s="5"/>
      <c r="COI76" s="5"/>
      <c r="COJ76" s="5"/>
      <c r="COK76" s="5"/>
      <c r="COL76" s="5"/>
      <c r="COM76" s="5"/>
      <c r="CON76" s="5"/>
      <c r="COO76" s="5"/>
      <c r="COP76" s="5"/>
      <c r="COQ76" s="5"/>
      <c r="COR76" s="5"/>
      <c r="COS76" s="5"/>
      <c r="COT76" s="5"/>
      <c r="COU76" s="5"/>
      <c r="COV76" s="5"/>
      <c r="COW76" s="5"/>
      <c r="COX76" s="5"/>
      <c r="COY76" s="5"/>
      <c r="COZ76" s="5"/>
      <c r="CPA76" s="5"/>
      <c r="CPB76" s="5"/>
      <c r="CPC76" s="5"/>
      <c r="CPD76" s="5"/>
      <c r="CPE76" s="5"/>
      <c r="CPF76" s="5"/>
      <c r="CPG76" s="5"/>
      <c r="CPH76" s="5"/>
      <c r="CPI76" s="5"/>
      <c r="CPJ76" s="5"/>
      <c r="CPK76" s="5"/>
      <c r="CPL76" s="5"/>
      <c r="CPM76" s="5"/>
      <c r="CPN76" s="5"/>
      <c r="CPO76" s="5"/>
      <c r="CPP76" s="5"/>
      <c r="CPQ76" s="5"/>
      <c r="CPR76" s="5"/>
      <c r="CPS76" s="5"/>
      <c r="CPT76" s="5"/>
      <c r="CPU76" s="5"/>
      <c r="CPV76" s="5"/>
      <c r="CPW76" s="5"/>
      <c r="CPX76" s="5"/>
      <c r="CPY76" s="5"/>
      <c r="CPZ76" s="5"/>
      <c r="CQA76" s="5"/>
      <c r="CQB76" s="5"/>
      <c r="CQC76" s="5"/>
      <c r="CQD76" s="5"/>
      <c r="CQE76" s="5"/>
      <c r="CQF76" s="5"/>
      <c r="CQG76" s="5"/>
      <c r="CQH76" s="5"/>
      <c r="CQI76" s="5"/>
      <c r="CQJ76" s="5"/>
      <c r="CQK76" s="5"/>
      <c r="CQL76" s="5"/>
      <c r="CQM76" s="5"/>
      <c r="CQN76" s="5"/>
      <c r="CQO76" s="5"/>
      <c r="CQP76" s="5"/>
      <c r="CQQ76" s="5"/>
      <c r="CQR76" s="5"/>
      <c r="CQS76" s="5"/>
      <c r="CQT76" s="5"/>
      <c r="CQU76" s="5"/>
      <c r="CQV76" s="5"/>
      <c r="CQW76" s="5"/>
      <c r="CQX76" s="5"/>
      <c r="CQY76" s="5"/>
      <c r="CQZ76" s="5"/>
      <c r="CRA76" s="5"/>
      <c r="CRB76" s="5"/>
      <c r="CRC76" s="5"/>
      <c r="CRD76" s="5"/>
      <c r="CRE76" s="5"/>
      <c r="CRF76" s="5"/>
      <c r="CRG76" s="5"/>
      <c r="CRH76" s="5"/>
      <c r="CRI76" s="5"/>
      <c r="CRJ76" s="5"/>
      <c r="CRK76" s="5"/>
      <c r="CRL76" s="5"/>
      <c r="CRM76" s="5"/>
      <c r="CRN76" s="5"/>
      <c r="CRO76" s="5"/>
      <c r="CRP76" s="5"/>
      <c r="CRQ76" s="5"/>
      <c r="CRR76" s="5"/>
      <c r="CRS76" s="5"/>
      <c r="CRT76" s="5"/>
      <c r="CRU76" s="5"/>
      <c r="CRV76" s="5"/>
      <c r="CRW76" s="5"/>
      <c r="CRX76" s="5"/>
      <c r="CRY76" s="5"/>
      <c r="CRZ76" s="5"/>
      <c r="CSA76" s="5"/>
      <c r="CSB76" s="5"/>
      <c r="CSC76" s="5"/>
      <c r="CSD76" s="5"/>
      <c r="CSE76" s="5"/>
      <c r="CSF76" s="5"/>
      <c r="CSG76" s="5"/>
      <c r="CSH76" s="5"/>
      <c r="CSI76" s="5"/>
      <c r="CSJ76" s="5"/>
      <c r="CSK76" s="5"/>
      <c r="CSL76" s="5"/>
      <c r="CSM76" s="5"/>
      <c r="CSN76" s="5"/>
      <c r="CSO76" s="5"/>
      <c r="CSP76" s="5"/>
      <c r="CSQ76" s="5"/>
      <c r="CSR76" s="5"/>
      <c r="CSS76" s="5"/>
      <c r="CST76" s="5"/>
      <c r="CSU76" s="5"/>
      <c r="CSV76" s="5"/>
      <c r="CSW76" s="5"/>
      <c r="CSX76" s="5"/>
      <c r="CSY76" s="5"/>
      <c r="CSZ76" s="5"/>
      <c r="CTA76" s="5"/>
      <c r="CTB76" s="5"/>
      <c r="CTC76" s="5"/>
      <c r="CTD76" s="5"/>
      <c r="CTE76" s="5"/>
      <c r="CTF76" s="5"/>
      <c r="CTG76" s="5"/>
      <c r="CTH76" s="5"/>
      <c r="CTI76" s="5"/>
      <c r="CTJ76" s="5"/>
      <c r="CTK76" s="5"/>
      <c r="CTL76" s="5"/>
      <c r="CTM76" s="5"/>
      <c r="CTN76" s="5"/>
      <c r="CTO76" s="5"/>
      <c r="CTP76" s="5"/>
      <c r="CTQ76" s="5"/>
      <c r="CTR76" s="5"/>
      <c r="CTS76" s="5"/>
      <c r="CTT76" s="5"/>
      <c r="CTU76" s="5"/>
      <c r="CTV76" s="5"/>
      <c r="CTW76" s="5"/>
      <c r="CTX76" s="5"/>
      <c r="CTY76" s="5"/>
      <c r="CTZ76" s="5"/>
      <c r="CUA76" s="5"/>
      <c r="CUB76" s="5"/>
      <c r="CUC76" s="5"/>
      <c r="CUD76" s="5"/>
      <c r="CUE76" s="5"/>
      <c r="CUF76" s="5"/>
      <c r="CUG76" s="5"/>
      <c r="CUH76" s="5"/>
      <c r="CUI76" s="5"/>
      <c r="CUJ76" s="5"/>
      <c r="CUK76" s="5"/>
      <c r="CUL76" s="5"/>
      <c r="CUM76" s="5"/>
      <c r="CUN76" s="5"/>
      <c r="CUO76" s="5"/>
      <c r="CUP76" s="5"/>
      <c r="CUQ76" s="5"/>
      <c r="CUR76" s="5"/>
      <c r="CUS76" s="5"/>
      <c r="CUT76" s="5"/>
      <c r="CUU76" s="5"/>
      <c r="CUV76" s="5"/>
      <c r="CUW76" s="5"/>
      <c r="CUX76" s="5"/>
      <c r="CUY76" s="5"/>
      <c r="CUZ76" s="5"/>
      <c r="CVA76" s="5"/>
      <c r="CVB76" s="5"/>
      <c r="CVC76" s="5"/>
      <c r="CVD76" s="5"/>
      <c r="CVE76" s="5"/>
      <c r="CVF76" s="5"/>
      <c r="CVG76" s="5"/>
      <c r="CVH76" s="5"/>
      <c r="CVI76" s="5"/>
      <c r="CVJ76" s="5"/>
      <c r="CVK76" s="5"/>
      <c r="CVL76" s="5"/>
      <c r="CVM76" s="5"/>
      <c r="CVN76" s="5"/>
      <c r="CVO76" s="5"/>
      <c r="CVP76" s="5"/>
      <c r="CVQ76" s="5"/>
      <c r="CVR76" s="5"/>
      <c r="CVS76" s="5"/>
      <c r="CVT76" s="5"/>
      <c r="CVU76" s="5"/>
      <c r="CVV76" s="5"/>
      <c r="CVW76" s="5"/>
      <c r="CVX76" s="5"/>
      <c r="CVY76" s="5"/>
      <c r="CVZ76" s="5"/>
      <c r="CWA76" s="5"/>
      <c r="CWB76" s="5"/>
      <c r="CWC76" s="5"/>
      <c r="CWD76" s="5"/>
      <c r="CWE76" s="5"/>
      <c r="CWF76" s="5"/>
      <c r="CWG76" s="5"/>
      <c r="CWH76" s="5"/>
      <c r="CWI76" s="5"/>
      <c r="CWJ76" s="5"/>
      <c r="CWK76" s="5"/>
      <c r="CWL76" s="5"/>
      <c r="CWM76" s="5"/>
      <c r="CWN76" s="5"/>
      <c r="CWO76" s="5"/>
      <c r="CWP76" s="5"/>
      <c r="CWQ76" s="5"/>
      <c r="CWR76" s="5"/>
      <c r="CWS76" s="5"/>
      <c r="CWT76" s="5"/>
      <c r="CWU76" s="5"/>
      <c r="CWV76" s="5"/>
      <c r="CWW76" s="5"/>
      <c r="CWX76" s="5"/>
      <c r="CWY76" s="5"/>
      <c r="CWZ76" s="5"/>
      <c r="CXA76" s="5"/>
      <c r="CXB76" s="5"/>
      <c r="CXC76" s="5"/>
      <c r="CXD76" s="5"/>
      <c r="CXE76" s="5"/>
      <c r="CXF76" s="5"/>
      <c r="CXG76" s="5"/>
      <c r="CXH76" s="5"/>
      <c r="CXI76" s="5"/>
      <c r="CXJ76" s="5"/>
      <c r="CXK76" s="5"/>
      <c r="CXL76" s="5"/>
      <c r="CXM76" s="5"/>
      <c r="CXN76" s="5"/>
      <c r="CXO76" s="5"/>
      <c r="CXP76" s="5"/>
      <c r="CXQ76" s="5"/>
      <c r="CXR76" s="5"/>
      <c r="CXS76" s="5"/>
      <c r="CXT76" s="5"/>
      <c r="CXU76" s="5"/>
      <c r="CXV76" s="5"/>
      <c r="CXW76" s="5"/>
      <c r="CXX76" s="5"/>
      <c r="CXY76" s="5"/>
      <c r="CXZ76" s="5"/>
      <c r="CYA76" s="5"/>
      <c r="CYB76" s="5"/>
      <c r="CYC76" s="5"/>
      <c r="CYD76" s="5"/>
      <c r="CYE76" s="5"/>
      <c r="CYF76" s="5"/>
      <c r="CYG76" s="5"/>
      <c r="CYH76" s="5"/>
      <c r="CYI76" s="5"/>
      <c r="CYJ76" s="5"/>
      <c r="CYK76" s="5"/>
      <c r="CYL76" s="5"/>
      <c r="CYM76" s="5"/>
      <c r="CYN76" s="5"/>
      <c r="CYO76" s="5"/>
      <c r="CYP76" s="5"/>
      <c r="CYQ76" s="5"/>
      <c r="CYR76" s="5"/>
      <c r="CYS76" s="5"/>
      <c r="CYT76" s="5"/>
      <c r="CYU76" s="5"/>
      <c r="CYV76" s="5"/>
      <c r="CYW76" s="5"/>
      <c r="CYX76" s="5"/>
      <c r="CYY76" s="5"/>
      <c r="CYZ76" s="5"/>
      <c r="CZA76" s="5"/>
      <c r="CZB76" s="5"/>
      <c r="CZC76" s="5"/>
      <c r="CZD76" s="5"/>
      <c r="CZE76" s="5"/>
      <c r="CZF76" s="5"/>
      <c r="CZG76" s="5"/>
      <c r="CZH76" s="5"/>
      <c r="CZI76" s="5"/>
      <c r="CZJ76" s="5"/>
      <c r="CZK76" s="5"/>
      <c r="CZL76" s="5"/>
      <c r="CZM76" s="5"/>
      <c r="CZN76" s="5"/>
      <c r="CZO76" s="5"/>
      <c r="CZP76" s="5"/>
      <c r="CZQ76" s="5"/>
      <c r="CZR76" s="5"/>
      <c r="CZS76" s="5"/>
      <c r="CZT76" s="5"/>
      <c r="CZU76" s="5"/>
      <c r="CZV76" s="5"/>
      <c r="CZW76" s="5"/>
      <c r="CZX76" s="5"/>
      <c r="CZY76" s="5"/>
      <c r="CZZ76" s="5"/>
      <c r="DAA76" s="5"/>
      <c r="DAB76" s="5"/>
      <c r="DAC76" s="5"/>
      <c r="DAD76" s="5"/>
      <c r="DAE76" s="5"/>
      <c r="DAF76" s="5"/>
      <c r="DAG76" s="5"/>
      <c r="DAH76" s="5"/>
      <c r="DAI76" s="5"/>
      <c r="DAJ76" s="5"/>
      <c r="DAK76" s="5"/>
      <c r="DAL76" s="5"/>
      <c r="DAM76" s="5"/>
      <c r="DAN76" s="5"/>
      <c r="DAO76" s="5"/>
      <c r="DAP76" s="5"/>
      <c r="DAQ76" s="5"/>
      <c r="DAR76" s="5"/>
      <c r="DAS76" s="5"/>
      <c r="DAT76" s="5"/>
      <c r="DAU76" s="5"/>
      <c r="DAV76" s="5"/>
      <c r="DAW76" s="5"/>
      <c r="DAX76" s="5"/>
      <c r="DAY76" s="5"/>
      <c r="DAZ76" s="5"/>
      <c r="DBA76" s="5"/>
      <c r="DBB76" s="5"/>
      <c r="DBC76" s="5"/>
      <c r="DBD76" s="5"/>
      <c r="DBE76" s="5"/>
      <c r="DBF76" s="5"/>
      <c r="DBG76" s="5"/>
      <c r="DBH76" s="5"/>
      <c r="DBI76" s="5"/>
      <c r="DBJ76" s="5"/>
      <c r="DBK76" s="5"/>
      <c r="DBL76" s="5"/>
      <c r="DBM76" s="5"/>
      <c r="DBN76" s="5"/>
      <c r="DBO76" s="5"/>
      <c r="DBP76" s="5"/>
      <c r="DBQ76" s="5"/>
      <c r="DBR76" s="5"/>
      <c r="DBS76" s="5"/>
      <c r="DBT76" s="5"/>
      <c r="DBU76" s="5"/>
      <c r="DBV76" s="5"/>
      <c r="DBW76" s="5"/>
      <c r="DBX76" s="5"/>
      <c r="DBY76" s="5"/>
      <c r="DBZ76" s="5"/>
      <c r="DCA76" s="5"/>
      <c r="DCB76" s="5"/>
      <c r="DCC76" s="5"/>
      <c r="DCD76" s="5"/>
      <c r="DCE76" s="5"/>
      <c r="DCF76" s="5"/>
      <c r="DCG76" s="5"/>
      <c r="DCH76" s="5"/>
      <c r="DCI76" s="5"/>
      <c r="DCJ76" s="5"/>
      <c r="DCK76" s="5"/>
      <c r="DCL76" s="5"/>
      <c r="DCM76" s="5"/>
      <c r="DCN76" s="5"/>
      <c r="DCO76" s="5"/>
      <c r="DCP76" s="5"/>
      <c r="DCQ76" s="5"/>
      <c r="DCR76" s="5"/>
      <c r="DCS76" s="5"/>
      <c r="DCT76" s="5"/>
      <c r="DCU76" s="5"/>
      <c r="DCV76" s="5"/>
      <c r="DCW76" s="5"/>
      <c r="DCX76" s="5"/>
      <c r="DCY76" s="5"/>
      <c r="DCZ76" s="5"/>
      <c r="DDA76" s="5"/>
      <c r="DDB76" s="5"/>
      <c r="DDC76" s="5"/>
      <c r="DDD76" s="5"/>
      <c r="DDE76" s="5"/>
      <c r="DDF76" s="5"/>
      <c r="DDG76" s="5"/>
      <c r="DDH76" s="5"/>
      <c r="DDI76" s="5"/>
      <c r="DDJ76" s="5"/>
      <c r="DDK76" s="5"/>
      <c r="DDL76" s="5"/>
      <c r="DDM76" s="5"/>
      <c r="DDN76" s="5"/>
      <c r="DDO76" s="5"/>
      <c r="DDP76" s="5"/>
      <c r="DDQ76" s="5"/>
      <c r="DDR76" s="5"/>
      <c r="DDS76" s="5"/>
      <c r="DDT76" s="5"/>
      <c r="DDU76" s="5"/>
      <c r="DDV76" s="5"/>
      <c r="DDW76" s="5"/>
      <c r="DDX76" s="5"/>
      <c r="DDY76" s="5"/>
      <c r="DDZ76" s="5"/>
      <c r="DEA76" s="5"/>
      <c r="DEB76" s="5"/>
      <c r="DEC76" s="5"/>
      <c r="DED76" s="5"/>
      <c r="DEE76" s="5"/>
      <c r="DEF76" s="5"/>
      <c r="DEG76" s="5"/>
      <c r="DEH76" s="5"/>
      <c r="DEI76" s="5"/>
      <c r="DEJ76" s="5"/>
      <c r="DEK76" s="5"/>
      <c r="DEL76" s="5"/>
      <c r="DEM76" s="5"/>
      <c r="DEN76" s="5"/>
      <c r="DEO76" s="5"/>
      <c r="DEP76" s="5"/>
      <c r="DEQ76" s="5"/>
      <c r="DER76" s="5"/>
      <c r="DES76" s="5"/>
      <c r="DET76" s="5"/>
      <c r="DEU76" s="5"/>
      <c r="DEV76" s="5"/>
      <c r="DEW76" s="5"/>
      <c r="DEX76" s="5"/>
      <c r="DEY76" s="5"/>
      <c r="DEZ76" s="5"/>
      <c r="DFA76" s="5"/>
      <c r="DFB76" s="5"/>
      <c r="DFC76" s="5"/>
      <c r="DFD76" s="5"/>
      <c r="DFE76" s="5"/>
      <c r="DFF76" s="5"/>
      <c r="DFG76" s="5"/>
      <c r="DFH76" s="5"/>
      <c r="DFI76" s="5"/>
      <c r="DFJ76" s="5"/>
      <c r="DFK76" s="5"/>
      <c r="DFL76" s="5"/>
      <c r="DFM76" s="5"/>
      <c r="DFN76" s="5"/>
      <c r="DFO76" s="5"/>
      <c r="DFP76" s="5"/>
      <c r="DFQ76" s="5"/>
      <c r="DFR76" s="5"/>
      <c r="DFS76" s="5"/>
      <c r="DFT76" s="5"/>
      <c r="DFU76" s="5"/>
      <c r="DFV76" s="5"/>
      <c r="DFW76" s="5"/>
      <c r="DFX76" s="5"/>
      <c r="DFY76" s="5"/>
      <c r="DFZ76" s="5"/>
      <c r="DGA76" s="5"/>
      <c r="DGB76" s="5"/>
      <c r="DGC76" s="5"/>
      <c r="DGD76" s="5"/>
      <c r="DGE76" s="5"/>
      <c r="DGF76" s="5"/>
      <c r="DGG76" s="5"/>
      <c r="DGH76" s="5"/>
      <c r="DGI76" s="5"/>
      <c r="DGJ76" s="5"/>
      <c r="DGK76" s="5"/>
      <c r="DGL76" s="5"/>
      <c r="DGM76" s="5"/>
      <c r="DGN76" s="5"/>
      <c r="DGO76" s="5"/>
      <c r="DGP76" s="5"/>
      <c r="DGQ76" s="5"/>
      <c r="DGR76" s="5"/>
      <c r="DGS76" s="5"/>
      <c r="DGT76" s="5"/>
      <c r="DGU76" s="5"/>
      <c r="DGV76" s="5"/>
      <c r="DGW76" s="5"/>
      <c r="DGX76" s="5"/>
      <c r="DGY76" s="5"/>
      <c r="DGZ76" s="5"/>
      <c r="DHA76" s="5"/>
      <c r="DHB76" s="5"/>
      <c r="DHC76" s="5"/>
      <c r="DHD76" s="5"/>
      <c r="DHE76" s="5"/>
      <c r="DHF76" s="5"/>
      <c r="DHG76" s="5"/>
      <c r="DHH76" s="5"/>
      <c r="DHI76" s="5"/>
      <c r="DHJ76" s="5"/>
      <c r="DHK76" s="5"/>
      <c r="DHL76" s="5"/>
      <c r="DHM76" s="5"/>
      <c r="DHN76" s="5"/>
      <c r="DHO76" s="5"/>
      <c r="DHP76" s="5"/>
      <c r="DHQ76" s="5"/>
      <c r="DHR76" s="5"/>
      <c r="DHS76" s="5"/>
      <c r="DHT76" s="5"/>
      <c r="DHU76" s="5"/>
      <c r="DHV76" s="5"/>
      <c r="DHW76" s="5"/>
      <c r="DHX76" s="5"/>
      <c r="DHY76" s="5"/>
      <c r="DHZ76" s="5"/>
      <c r="DIA76" s="5"/>
      <c r="DIB76" s="5"/>
      <c r="DIC76" s="5"/>
      <c r="DID76" s="5"/>
      <c r="DIE76" s="5"/>
      <c r="DIF76" s="5"/>
      <c r="DIG76" s="5"/>
      <c r="DIH76" s="5"/>
      <c r="DII76" s="5"/>
      <c r="DIJ76" s="5"/>
      <c r="DIK76" s="5"/>
      <c r="DIL76" s="5"/>
      <c r="DIM76" s="5"/>
      <c r="DIN76" s="5"/>
      <c r="DIO76" s="5"/>
      <c r="DIP76" s="5"/>
      <c r="DIQ76" s="5"/>
      <c r="DIR76" s="5"/>
      <c r="DIS76" s="5"/>
      <c r="DIT76" s="5"/>
      <c r="DIU76" s="5"/>
      <c r="DIV76" s="5"/>
      <c r="DIW76" s="5"/>
      <c r="DIX76" s="5"/>
      <c r="DIY76" s="5"/>
      <c r="DIZ76" s="5"/>
      <c r="DJA76" s="5"/>
      <c r="DJB76" s="5"/>
      <c r="DJC76" s="5"/>
      <c r="DJD76" s="5"/>
      <c r="DJE76" s="5"/>
      <c r="DJF76" s="5"/>
      <c r="DJG76" s="5"/>
      <c r="DJH76" s="5"/>
      <c r="DJI76" s="5"/>
      <c r="DJJ76" s="5"/>
      <c r="DJK76" s="5"/>
      <c r="DJL76" s="5"/>
      <c r="DJM76" s="5"/>
      <c r="DJN76" s="5"/>
      <c r="DJO76" s="5"/>
      <c r="DJP76" s="5"/>
      <c r="DJQ76" s="5"/>
      <c r="DJR76" s="5"/>
      <c r="DJS76" s="5"/>
      <c r="DJT76" s="5"/>
      <c r="DJU76" s="5"/>
      <c r="DJV76" s="5"/>
      <c r="DJW76" s="5"/>
      <c r="DJX76" s="5"/>
      <c r="DJY76" s="5"/>
      <c r="DJZ76" s="5"/>
      <c r="DKA76" s="5"/>
      <c r="DKB76" s="5"/>
      <c r="DKC76" s="5"/>
      <c r="DKD76" s="5"/>
      <c r="DKE76" s="5"/>
      <c r="DKF76" s="5"/>
      <c r="DKG76" s="5"/>
      <c r="DKH76" s="5"/>
      <c r="DKI76" s="5"/>
      <c r="DKJ76" s="5"/>
      <c r="DKK76" s="5"/>
      <c r="DKL76" s="5"/>
      <c r="DKM76" s="5"/>
      <c r="DKN76" s="5"/>
      <c r="DKO76" s="5"/>
      <c r="DKP76" s="5"/>
      <c r="DKQ76" s="5"/>
      <c r="DKR76" s="5"/>
      <c r="DKS76" s="5"/>
      <c r="DKT76" s="5"/>
      <c r="DKU76" s="5"/>
      <c r="DKV76" s="5"/>
      <c r="DKW76" s="5"/>
      <c r="DKX76" s="5"/>
      <c r="DKY76" s="5"/>
      <c r="DKZ76" s="5"/>
      <c r="DLA76" s="5"/>
      <c r="DLB76" s="5"/>
      <c r="DLC76" s="5"/>
      <c r="DLD76" s="5"/>
      <c r="DLE76" s="5"/>
      <c r="DLF76" s="5"/>
      <c r="DLG76" s="5"/>
      <c r="DLH76" s="5"/>
      <c r="DLI76" s="5"/>
      <c r="DLJ76" s="5"/>
      <c r="DLK76" s="5"/>
      <c r="DLL76" s="5"/>
      <c r="DLM76" s="5"/>
      <c r="DLN76" s="5"/>
      <c r="DLO76" s="5"/>
      <c r="DLP76" s="5"/>
      <c r="DLQ76" s="5"/>
      <c r="DLR76" s="5"/>
      <c r="DLS76" s="5"/>
      <c r="DLT76" s="5"/>
      <c r="DLU76" s="5"/>
      <c r="DLV76" s="5"/>
      <c r="DLW76" s="5"/>
      <c r="DLX76" s="5"/>
      <c r="DLY76" s="5"/>
      <c r="DLZ76" s="5"/>
      <c r="DMA76" s="5"/>
      <c r="DMB76" s="5"/>
      <c r="DMC76" s="5"/>
      <c r="DMD76" s="5"/>
      <c r="DME76" s="5"/>
      <c r="DMF76" s="5"/>
      <c r="DMG76" s="5"/>
      <c r="DMH76" s="5"/>
      <c r="DMI76" s="5"/>
      <c r="DMJ76" s="5"/>
      <c r="DMK76" s="5"/>
      <c r="DML76" s="5"/>
      <c r="DMM76" s="5"/>
      <c r="DMN76" s="5"/>
      <c r="DMO76" s="5"/>
      <c r="DMP76" s="5"/>
      <c r="DMQ76" s="5"/>
      <c r="DMR76" s="5"/>
      <c r="DMS76" s="5"/>
      <c r="DMT76" s="5"/>
      <c r="DMU76" s="5"/>
      <c r="DMV76" s="5"/>
      <c r="DMW76" s="5"/>
      <c r="DMX76" s="5"/>
      <c r="DMY76" s="5"/>
      <c r="DMZ76" s="5"/>
      <c r="DNA76" s="5"/>
      <c r="DNB76" s="5"/>
      <c r="DNC76" s="5"/>
      <c r="DND76" s="5"/>
      <c r="DNE76" s="5"/>
      <c r="DNF76" s="5"/>
      <c r="DNG76" s="5"/>
      <c r="DNH76" s="5"/>
      <c r="DNI76" s="5"/>
      <c r="DNJ76" s="5"/>
      <c r="DNK76" s="5"/>
      <c r="DNL76" s="5"/>
      <c r="DNM76" s="5"/>
      <c r="DNN76" s="5"/>
      <c r="DNO76" s="5"/>
      <c r="DNP76" s="5"/>
      <c r="DNQ76" s="5"/>
      <c r="DNR76" s="5"/>
      <c r="DNS76" s="5"/>
      <c r="DNT76" s="5"/>
      <c r="DNU76" s="5"/>
      <c r="DNV76" s="5"/>
      <c r="DNW76" s="5"/>
      <c r="DNX76" s="5"/>
      <c r="DNY76" s="5"/>
      <c r="DNZ76" s="5"/>
      <c r="DOA76" s="5"/>
      <c r="DOB76" s="5"/>
      <c r="DOC76" s="5"/>
      <c r="DOD76" s="5"/>
      <c r="DOE76" s="5"/>
      <c r="DOF76" s="5"/>
      <c r="DOG76" s="5"/>
      <c r="DOH76" s="5"/>
      <c r="DOI76" s="5"/>
      <c r="DOJ76" s="5"/>
      <c r="DOK76" s="5"/>
      <c r="DOL76" s="5"/>
      <c r="DOM76" s="5"/>
      <c r="DON76" s="5"/>
      <c r="DOO76" s="5"/>
      <c r="DOP76" s="5"/>
      <c r="DOQ76" s="5"/>
      <c r="DOR76" s="5"/>
      <c r="DOS76" s="5"/>
      <c r="DOT76" s="5"/>
      <c r="DOU76" s="5"/>
      <c r="DOV76" s="5"/>
      <c r="DOW76" s="5"/>
      <c r="DOX76" s="5"/>
      <c r="DOY76" s="5"/>
      <c r="DOZ76" s="5"/>
      <c r="DPA76" s="5"/>
      <c r="DPB76" s="5"/>
      <c r="DPC76" s="5"/>
      <c r="DPD76" s="5"/>
      <c r="DPE76" s="5"/>
      <c r="DPF76" s="5"/>
      <c r="DPG76" s="5"/>
      <c r="DPH76" s="5"/>
      <c r="DPI76" s="5"/>
      <c r="DPJ76" s="5"/>
      <c r="DPK76" s="5"/>
      <c r="DPL76" s="5"/>
      <c r="DPM76" s="5"/>
      <c r="DPN76" s="5"/>
      <c r="DPO76" s="5"/>
      <c r="DPP76" s="5"/>
      <c r="DPQ76" s="5"/>
      <c r="DPR76" s="5"/>
      <c r="DPS76" s="5"/>
      <c r="DPT76" s="5"/>
      <c r="DPU76" s="5"/>
      <c r="DPV76" s="5"/>
      <c r="DPW76" s="5"/>
      <c r="DPX76" s="5"/>
      <c r="DPY76" s="5"/>
      <c r="DPZ76" s="5"/>
      <c r="DQA76" s="5"/>
      <c r="DQB76" s="5"/>
      <c r="DQC76" s="5"/>
      <c r="DQD76" s="5"/>
      <c r="DQE76" s="5"/>
      <c r="DQF76" s="5"/>
      <c r="DQG76" s="5"/>
      <c r="DQH76" s="5"/>
      <c r="DQI76" s="5"/>
      <c r="DQJ76" s="5"/>
      <c r="DQK76" s="5"/>
      <c r="DQL76" s="5"/>
      <c r="DQM76" s="5"/>
      <c r="DQN76" s="5"/>
      <c r="DQO76" s="5"/>
      <c r="DQP76" s="5"/>
      <c r="DQQ76" s="5"/>
      <c r="DQR76" s="5"/>
      <c r="DQS76" s="5"/>
      <c r="DQT76" s="5"/>
      <c r="DQU76" s="5"/>
      <c r="DQV76" s="5"/>
      <c r="DQW76" s="5"/>
      <c r="DQX76" s="5"/>
      <c r="DQY76" s="5"/>
      <c r="DQZ76" s="5"/>
      <c r="DRA76" s="5"/>
      <c r="DRB76" s="5"/>
      <c r="DRC76" s="5"/>
      <c r="DRD76" s="5"/>
      <c r="DRE76" s="5"/>
      <c r="DRF76" s="5"/>
      <c r="DRG76" s="5"/>
      <c r="DRH76" s="5"/>
      <c r="DRI76" s="5"/>
      <c r="DRJ76" s="5"/>
      <c r="DRK76" s="5"/>
      <c r="DRL76" s="5"/>
      <c r="DRM76" s="5"/>
      <c r="DRN76" s="5"/>
      <c r="DRO76" s="5"/>
      <c r="DRP76" s="5"/>
      <c r="DRQ76" s="5"/>
      <c r="DRR76" s="5"/>
      <c r="DRS76" s="5"/>
      <c r="DRT76" s="5"/>
      <c r="DRU76" s="5"/>
      <c r="DRV76" s="5"/>
      <c r="DRW76" s="5"/>
      <c r="DRX76" s="5"/>
      <c r="DRY76" s="5"/>
      <c r="DRZ76" s="5"/>
      <c r="DSA76" s="5"/>
      <c r="DSB76" s="5"/>
      <c r="DSC76" s="5"/>
      <c r="DSD76" s="5"/>
      <c r="DSE76" s="5"/>
      <c r="DSF76" s="5"/>
      <c r="DSG76" s="5"/>
      <c r="DSH76" s="5"/>
      <c r="DSI76" s="5"/>
      <c r="DSJ76" s="5"/>
      <c r="DSK76" s="5"/>
      <c r="DSL76" s="5"/>
      <c r="DSM76" s="5"/>
      <c r="DSN76" s="5"/>
      <c r="DSO76" s="5"/>
      <c r="DSP76" s="5"/>
      <c r="DSQ76" s="5"/>
      <c r="DSR76" s="5"/>
      <c r="DSS76" s="5"/>
      <c r="DST76" s="5"/>
      <c r="DSU76" s="5"/>
      <c r="DSV76" s="5"/>
      <c r="DSW76" s="5"/>
      <c r="DSX76" s="5"/>
      <c r="DSY76" s="5"/>
      <c r="DSZ76" s="5"/>
      <c r="DTA76" s="5"/>
      <c r="DTB76" s="5"/>
      <c r="DTC76" s="5"/>
      <c r="DTD76" s="5"/>
      <c r="DTE76" s="5"/>
      <c r="DTF76" s="5"/>
      <c r="DTG76" s="5"/>
      <c r="DTH76" s="5"/>
      <c r="DTI76" s="5"/>
      <c r="DTJ76" s="5"/>
      <c r="DTK76" s="5"/>
      <c r="DTL76" s="5"/>
      <c r="DTM76" s="5"/>
      <c r="DTN76" s="5"/>
      <c r="DTO76" s="5"/>
      <c r="DTP76" s="5"/>
      <c r="DTQ76" s="5"/>
      <c r="DTR76" s="5"/>
      <c r="DTS76" s="5"/>
      <c r="DTT76" s="5"/>
      <c r="DTU76" s="5"/>
      <c r="DTV76" s="5"/>
      <c r="DTW76" s="5"/>
      <c r="DTX76" s="5"/>
      <c r="DTY76" s="5"/>
      <c r="DTZ76" s="5"/>
      <c r="DUA76" s="5"/>
      <c r="DUB76" s="5"/>
      <c r="DUC76" s="5"/>
      <c r="DUD76" s="5"/>
      <c r="DUE76" s="5"/>
      <c r="DUF76" s="5"/>
      <c r="DUG76" s="5"/>
      <c r="DUH76" s="5"/>
      <c r="DUI76" s="5"/>
      <c r="DUJ76" s="5"/>
      <c r="DUK76" s="5"/>
      <c r="DUL76" s="5"/>
      <c r="DUM76" s="5"/>
      <c r="DUN76" s="5"/>
      <c r="DUO76" s="5"/>
      <c r="DUP76" s="5"/>
      <c r="DUQ76" s="5"/>
      <c r="DUR76" s="5"/>
      <c r="DUS76" s="5"/>
      <c r="DUT76" s="5"/>
      <c r="DUU76" s="5"/>
      <c r="DUV76" s="5"/>
      <c r="DUW76" s="5"/>
      <c r="DUX76" s="5"/>
      <c r="DUY76" s="5"/>
      <c r="DUZ76" s="5"/>
      <c r="DVA76" s="5"/>
      <c r="DVB76" s="5"/>
      <c r="DVC76" s="5"/>
      <c r="DVD76" s="5"/>
      <c r="DVE76" s="5"/>
      <c r="DVF76" s="5"/>
      <c r="DVG76" s="5"/>
      <c r="DVH76" s="5"/>
      <c r="DVI76" s="5"/>
      <c r="DVJ76" s="5"/>
      <c r="DVK76" s="5"/>
      <c r="DVL76" s="5"/>
      <c r="DVM76" s="5"/>
      <c r="DVN76" s="5"/>
      <c r="DVO76" s="5"/>
      <c r="DVP76" s="5"/>
      <c r="DVQ76" s="5"/>
      <c r="DVR76" s="5"/>
      <c r="DVS76" s="5"/>
      <c r="DVT76" s="5"/>
      <c r="DVU76" s="5"/>
      <c r="DVV76" s="5"/>
      <c r="DVW76" s="5"/>
      <c r="DVX76" s="5"/>
      <c r="DVY76" s="5"/>
      <c r="DVZ76" s="5"/>
      <c r="DWA76" s="5"/>
      <c r="DWB76" s="5"/>
      <c r="DWC76" s="5"/>
      <c r="DWD76" s="5"/>
      <c r="DWE76" s="5"/>
      <c r="DWF76" s="5"/>
      <c r="DWG76" s="5"/>
      <c r="DWH76" s="5"/>
      <c r="DWI76" s="5"/>
      <c r="DWJ76" s="5"/>
      <c r="DWK76" s="5"/>
      <c r="DWL76" s="5"/>
      <c r="DWM76" s="5"/>
      <c r="DWN76" s="5"/>
      <c r="DWO76" s="5"/>
      <c r="DWP76" s="5"/>
      <c r="DWQ76" s="5"/>
      <c r="DWR76" s="5"/>
      <c r="DWS76" s="5"/>
      <c r="DWT76" s="5"/>
      <c r="DWU76" s="5"/>
      <c r="DWV76" s="5"/>
      <c r="DWW76" s="5"/>
      <c r="DWX76" s="5"/>
      <c r="DWY76" s="5"/>
      <c r="DWZ76" s="5"/>
      <c r="DXA76" s="5"/>
      <c r="DXB76" s="5"/>
      <c r="DXC76" s="5"/>
      <c r="DXD76" s="5"/>
      <c r="DXE76" s="5"/>
      <c r="DXF76" s="5"/>
      <c r="DXG76" s="5"/>
      <c r="DXH76" s="5"/>
      <c r="DXI76" s="5"/>
      <c r="DXJ76" s="5"/>
      <c r="DXK76" s="5"/>
      <c r="DXL76" s="5"/>
      <c r="DXM76" s="5"/>
      <c r="DXN76" s="5"/>
      <c r="DXO76" s="5"/>
      <c r="DXP76" s="5"/>
      <c r="DXQ76" s="5"/>
      <c r="DXR76" s="5"/>
      <c r="DXS76" s="5"/>
      <c r="DXT76" s="5"/>
      <c r="DXU76" s="5"/>
      <c r="DXV76" s="5"/>
      <c r="DXW76" s="5"/>
      <c r="DXX76" s="5"/>
      <c r="DXY76" s="5"/>
      <c r="DXZ76" s="5"/>
      <c r="DYA76" s="5"/>
      <c r="DYB76" s="5"/>
      <c r="DYC76" s="5"/>
      <c r="DYD76" s="5"/>
      <c r="DYE76" s="5"/>
      <c r="DYF76" s="5"/>
      <c r="DYG76" s="5"/>
      <c r="DYH76" s="5"/>
      <c r="DYI76" s="5"/>
      <c r="DYJ76" s="5"/>
      <c r="DYK76" s="5"/>
      <c r="DYL76" s="5"/>
      <c r="DYM76" s="5"/>
      <c r="DYN76" s="5"/>
      <c r="DYO76" s="5"/>
      <c r="DYP76" s="5"/>
      <c r="DYQ76" s="5"/>
      <c r="DYR76" s="5"/>
      <c r="DYS76" s="5"/>
      <c r="DYT76" s="5"/>
      <c r="DYU76" s="5"/>
      <c r="DYV76" s="5"/>
      <c r="DYW76" s="5"/>
      <c r="DYX76" s="5"/>
      <c r="DYY76" s="5"/>
      <c r="DYZ76" s="5"/>
      <c r="DZA76" s="5"/>
      <c r="DZB76" s="5"/>
      <c r="DZC76" s="5"/>
      <c r="DZD76" s="5"/>
      <c r="DZE76" s="5"/>
      <c r="DZF76" s="5"/>
      <c r="DZG76" s="5"/>
      <c r="DZH76" s="5"/>
      <c r="DZI76" s="5"/>
      <c r="DZJ76" s="5"/>
      <c r="DZK76" s="5"/>
      <c r="DZL76" s="5"/>
      <c r="DZM76" s="5"/>
      <c r="DZN76" s="5"/>
      <c r="DZO76" s="5"/>
      <c r="DZP76" s="5"/>
      <c r="DZQ76" s="5"/>
      <c r="DZR76" s="5"/>
      <c r="DZS76" s="5"/>
      <c r="DZT76" s="5"/>
      <c r="DZU76" s="5"/>
      <c r="DZV76" s="5"/>
      <c r="DZW76" s="5"/>
      <c r="DZX76" s="5"/>
      <c r="DZY76" s="5"/>
      <c r="DZZ76" s="5"/>
      <c r="EAA76" s="5"/>
      <c r="EAB76" s="5"/>
      <c r="EAC76" s="5"/>
      <c r="EAD76" s="5"/>
      <c r="EAE76" s="5"/>
      <c r="EAF76" s="5"/>
      <c r="EAG76" s="5"/>
      <c r="EAH76" s="5"/>
      <c r="EAI76" s="5"/>
      <c r="EAJ76" s="5"/>
      <c r="EAK76" s="5"/>
      <c r="EAL76" s="5"/>
      <c r="EAM76" s="5"/>
      <c r="EAN76" s="5"/>
      <c r="EAO76" s="5"/>
      <c r="EAP76" s="5"/>
      <c r="EAQ76" s="5"/>
      <c r="EAR76" s="5"/>
      <c r="EAS76" s="5"/>
      <c r="EAT76" s="5"/>
      <c r="EAU76" s="5"/>
      <c r="EAV76" s="5"/>
      <c r="EAW76" s="5"/>
      <c r="EAX76" s="5"/>
      <c r="EAY76" s="5"/>
      <c r="EAZ76" s="5"/>
      <c r="EBA76" s="5"/>
      <c r="EBB76" s="5"/>
      <c r="EBC76" s="5"/>
      <c r="EBD76" s="5"/>
      <c r="EBE76" s="5"/>
      <c r="EBF76" s="5"/>
      <c r="EBG76" s="5"/>
      <c r="EBH76" s="5"/>
      <c r="EBI76" s="5"/>
      <c r="EBJ76" s="5"/>
      <c r="EBK76" s="5"/>
      <c r="EBL76" s="5"/>
      <c r="EBM76" s="5"/>
      <c r="EBN76" s="5"/>
      <c r="EBO76" s="5"/>
      <c r="EBP76" s="5"/>
      <c r="EBQ76" s="5"/>
      <c r="EBR76" s="5"/>
      <c r="EBS76" s="5"/>
      <c r="EBT76" s="5"/>
      <c r="EBU76" s="5"/>
      <c r="EBV76" s="5"/>
      <c r="EBW76" s="5"/>
      <c r="EBX76" s="5"/>
      <c r="EBY76" s="5"/>
      <c r="EBZ76" s="5"/>
      <c r="ECA76" s="5"/>
      <c r="ECB76" s="5"/>
      <c r="ECC76" s="5"/>
      <c r="ECD76" s="5"/>
      <c r="ECE76" s="5"/>
      <c r="ECF76" s="5"/>
      <c r="ECG76" s="5"/>
      <c r="ECH76" s="5"/>
      <c r="ECI76" s="5"/>
      <c r="ECJ76" s="5"/>
      <c r="ECK76" s="5"/>
      <c r="ECL76" s="5"/>
      <c r="ECM76" s="5"/>
      <c r="ECN76" s="5"/>
      <c r="ECO76" s="5"/>
      <c r="ECP76" s="5"/>
      <c r="ECQ76" s="5"/>
      <c r="ECR76" s="5"/>
      <c r="ECS76" s="5"/>
      <c r="ECT76" s="5"/>
      <c r="ECU76" s="5"/>
      <c r="ECV76" s="5"/>
      <c r="ECW76" s="5"/>
      <c r="ECX76" s="5"/>
      <c r="ECY76" s="5"/>
      <c r="ECZ76" s="5"/>
      <c r="EDA76" s="5"/>
      <c r="EDB76" s="5"/>
      <c r="EDC76" s="5"/>
      <c r="EDD76" s="5"/>
      <c r="EDE76" s="5"/>
      <c r="EDF76" s="5"/>
      <c r="EDG76" s="5"/>
      <c r="EDH76" s="5"/>
      <c r="EDI76" s="5"/>
      <c r="EDJ76" s="5"/>
      <c r="EDK76" s="5"/>
      <c r="EDL76" s="5"/>
      <c r="EDM76" s="5"/>
      <c r="EDN76" s="5"/>
      <c r="EDO76" s="5"/>
      <c r="EDP76" s="5"/>
      <c r="EDQ76" s="5"/>
      <c r="EDR76" s="5"/>
      <c r="EDS76" s="5"/>
      <c r="EDT76" s="5"/>
      <c r="EDU76" s="5"/>
      <c r="EDV76" s="5"/>
      <c r="EDW76" s="5"/>
      <c r="EDX76" s="5"/>
      <c r="EDY76" s="5"/>
      <c r="EDZ76" s="5"/>
      <c r="EEA76" s="5"/>
      <c r="EEB76" s="5"/>
      <c r="EEC76" s="5"/>
      <c r="EED76" s="5"/>
      <c r="EEE76" s="5"/>
      <c r="EEF76" s="5"/>
      <c r="EEG76" s="5"/>
      <c r="EEH76" s="5"/>
      <c r="EEI76" s="5"/>
      <c r="EEJ76" s="5"/>
      <c r="EEK76" s="5"/>
      <c r="EEL76" s="5"/>
      <c r="EEM76" s="5"/>
      <c r="EEN76" s="5"/>
      <c r="EEO76" s="5"/>
      <c r="EEP76" s="5"/>
      <c r="EEQ76" s="5"/>
      <c r="EER76" s="5"/>
      <c r="EES76" s="5"/>
      <c r="EET76" s="5"/>
      <c r="EEU76" s="5"/>
      <c r="EEV76" s="5"/>
      <c r="EEW76" s="5"/>
      <c r="EEX76" s="5"/>
      <c r="EEY76" s="5"/>
      <c r="EEZ76" s="5"/>
      <c r="EFA76" s="5"/>
      <c r="EFB76" s="5"/>
      <c r="EFC76" s="5"/>
      <c r="EFD76" s="5"/>
      <c r="EFE76" s="5"/>
      <c r="EFF76" s="5"/>
      <c r="EFG76" s="5"/>
      <c r="EFH76" s="5"/>
      <c r="EFI76" s="5"/>
      <c r="EFJ76" s="5"/>
      <c r="EFK76" s="5"/>
      <c r="EFL76" s="5"/>
      <c r="EFM76" s="5"/>
      <c r="EFN76" s="5"/>
      <c r="EFO76" s="5"/>
      <c r="EFP76" s="5"/>
      <c r="EFQ76" s="5"/>
      <c r="EFR76" s="5"/>
      <c r="EFS76" s="5"/>
      <c r="EFT76" s="5"/>
      <c r="EFU76" s="5"/>
      <c r="EFV76" s="5"/>
      <c r="EFW76" s="5"/>
      <c r="EFX76" s="5"/>
      <c r="EFY76" s="5"/>
      <c r="EFZ76" s="5"/>
      <c r="EGA76" s="5"/>
      <c r="EGB76" s="5"/>
      <c r="EGC76" s="5"/>
      <c r="EGD76" s="5"/>
      <c r="EGE76" s="5"/>
      <c r="EGF76" s="5"/>
      <c r="EGG76" s="5"/>
      <c r="EGH76" s="5"/>
      <c r="EGI76" s="5"/>
      <c r="EGJ76" s="5"/>
      <c r="EGK76" s="5"/>
      <c r="EGL76" s="5"/>
      <c r="EGM76" s="5"/>
      <c r="EGN76" s="5"/>
      <c r="EGO76" s="5"/>
      <c r="EGP76" s="5"/>
      <c r="EGQ76" s="5"/>
      <c r="EGR76" s="5"/>
      <c r="EGS76" s="5"/>
      <c r="EGT76" s="5"/>
      <c r="EGU76" s="5"/>
      <c r="EGV76" s="5"/>
      <c r="EGW76" s="5"/>
      <c r="EGX76" s="5"/>
      <c r="EGY76" s="5"/>
      <c r="EGZ76" s="5"/>
      <c r="EHA76" s="5"/>
      <c r="EHB76" s="5"/>
      <c r="EHC76" s="5"/>
      <c r="EHD76" s="5"/>
      <c r="EHE76" s="5"/>
      <c r="EHF76" s="5"/>
      <c r="EHG76" s="5"/>
      <c r="EHH76" s="5"/>
      <c r="EHI76" s="5"/>
      <c r="EHJ76" s="5"/>
      <c r="EHK76" s="5"/>
      <c r="EHL76" s="5"/>
      <c r="EHM76" s="5"/>
      <c r="EHN76" s="5"/>
      <c r="EHO76" s="5"/>
      <c r="EHP76" s="5"/>
      <c r="EHQ76" s="5"/>
      <c r="EHR76" s="5"/>
      <c r="EHS76" s="5"/>
      <c r="EHT76" s="5"/>
      <c r="EHU76" s="5"/>
      <c r="EHV76" s="5"/>
      <c r="EHW76" s="5"/>
      <c r="EHX76" s="5"/>
      <c r="EHY76" s="5"/>
      <c r="EHZ76" s="5"/>
      <c r="EIA76" s="5"/>
      <c r="EIB76" s="5"/>
      <c r="EIC76" s="5"/>
      <c r="EID76" s="5"/>
      <c r="EIE76" s="5"/>
      <c r="EIF76" s="5"/>
      <c r="EIG76" s="5"/>
      <c r="EIH76" s="5"/>
      <c r="EII76" s="5"/>
      <c r="EIJ76" s="5"/>
      <c r="EIK76" s="5"/>
      <c r="EIL76" s="5"/>
      <c r="EIM76" s="5"/>
      <c r="EIN76" s="5"/>
      <c r="EIO76" s="5"/>
      <c r="EIP76" s="5"/>
      <c r="EIQ76" s="5"/>
      <c r="EIR76" s="5"/>
      <c r="EIS76" s="5"/>
      <c r="EIT76" s="5"/>
      <c r="EIU76" s="5"/>
      <c r="EIV76" s="5"/>
      <c r="EIW76" s="5"/>
      <c r="EIX76" s="5"/>
      <c r="EIY76" s="5"/>
      <c r="EIZ76" s="5"/>
      <c r="EJA76" s="5"/>
      <c r="EJB76" s="5"/>
      <c r="EJC76" s="5"/>
      <c r="EJD76" s="5"/>
      <c r="EJE76" s="5"/>
      <c r="EJF76" s="5"/>
      <c r="EJG76" s="5"/>
      <c r="EJH76" s="5"/>
      <c r="EJI76" s="5"/>
      <c r="EJJ76" s="5"/>
      <c r="EJK76" s="5"/>
      <c r="EJL76" s="5"/>
      <c r="EJM76" s="5"/>
      <c r="EJN76" s="5"/>
      <c r="EJO76" s="5"/>
      <c r="EJP76" s="5"/>
      <c r="EJQ76" s="5"/>
      <c r="EJR76" s="5"/>
      <c r="EJS76" s="5"/>
      <c r="EJT76" s="5"/>
      <c r="EJU76" s="5"/>
      <c r="EJV76" s="5"/>
      <c r="EJW76" s="5"/>
      <c r="EJX76" s="5"/>
      <c r="EJY76" s="5"/>
      <c r="EJZ76" s="5"/>
      <c r="EKA76" s="5"/>
      <c r="EKB76" s="5"/>
      <c r="EKC76" s="5"/>
      <c r="EKD76" s="5"/>
      <c r="EKE76" s="5"/>
      <c r="EKF76" s="5"/>
      <c r="EKG76" s="5"/>
      <c r="EKH76" s="5"/>
      <c r="EKI76" s="5"/>
      <c r="EKJ76" s="5"/>
      <c r="EKK76" s="5"/>
      <c r="EKL76" s="5"/>
      <c r="EKM76" s="5"/>
      <c r="EKN76" s="5"/>
      <c r="EKO76" s="5"/>
      <c r="EKP76" s="5"/>
      <c r="EKQ76" s="5"/>
      <c r="EKR76" s="5"/>
      <c r="EKS76" s="5"/>
      <c r="EKT76" s="5"/>
      <c r="EKU76" s="5"/>
      <c r="EKV76" s="5"/>
      <c r="EKW76" s="5"/>
      <c r="EKX76" s="5"/>
      <c r="EKY76" s="5"/>
      <c r="EKZ76" s="5"/>
      <c r="ELA76" s="5"/>
      <c r="ELB76" s="5"/>
      <c r="ELC76" s="5"/>
      <c r="ELD76" s="5"/>
      <c r="ELE76" s="5"/>
      <c r="ELF76" s="5"/>
      <c r="ELG76" s="5"/>
      <c r="ELH76" s="5"/>
      <c r="ELI76" s="5"/>
      <c r="ELJ76" s="5"/>
      <c r="ELK76" s="5"/>
      <c r="ELL76" s="5"/>
      <c r="ELM76" s="5"/>
      <c r="ELN76" s="5"/>
      <c r="ELO76" s="5"/>
      <c r="ELP76" s="5"/>
      <c r="ELQ76" s="5"/>
      <c r="ELR76" s="5"/>
      <c r="ELS76" s="5"/>
      <c r="ELT76" s="5"/>
      <c r="ELU76" s="5"/>
      <c r="ELV76" s="5"/>
      <c r="ELW76" s="5"/>
      <c r="ELX76" s="5"/>
      <c r="ELY76" s="5"/>
      <c r="ELZ76" s="5"/>
      <c r="EMA76" s="5"/>
      <c r="EMB76" s="5"/>
      <c r="EMC76" s="5"/>
      <c r="EMD76" s="5"/>
      <c r="EME76" s="5"/>
      <c r="EMF76" s="5"/>
      <c r="EMG76" s="5"/>
      <c r="EMH76" s="5"/>
      <c r="EMI76" s="5"/>
      <c r="EMJ76" s="5"/>
      <c r="EMK76" s="5"/>
      <c r="EML76" s="5"/>
      <c r="EMM76" s="5"/>
      <c r="EMN76" s="5"/>
      <c r="EMO76" s="5"/>
      <c r="EMP76" s="5"/>
      <c r="EMQ76" s="5"/>
      <c r="EMR76" s="5"/>
      <c r="EMS76" s="5"/>
      <c r="EMT76" s="5"/>
      <c r="EMU76" s="5"/>
      <c r="EMV76" s="5"/>
      <c r="EMW76" s="5"/>
      <c r="EMX76" s="5"/>
      <c r="EMY76" s="5"/>
      <c r="EMZ76" s="5"/>
      <c r="ENA76" s="5"/>
      <c r="ENB76" s="5"/>
      <c r="ENC76" s="5"/>
      <c r="END76" s="5"/>
      <c r="ENE76" s="5"/>
      <c r="ENF76" s="5"/>
      <c r="ENG76" s="5"/>
      <c r="ENH76" s="5"/>
      <c r="ENI76" s="5"/>
      <c r="ENJ76" s="5"/>
      <c r="ENK76" s="5"/>
      <c r="ENL76" s="5"/>
      <c r="ENM76" s="5"/>
      <c r="ENN76" s="5"/>
      <c r="ENO76" s="5"/>
      <c r="ENP76" s="5"/>
      <c r="ENQ76" s="5"/>
      <c r="ENR76" s="5"/>
      <c r="ENS76" s="5"/>
      <c r="ENT76" s="5"/>
      <c r="ENU76" s="5"/>
      <c r="ENV76" s="5"/>
      <c r="ENW76" s="5"/>
      <c r="ENX76" s="5"/>
      <c r="ENY76" s="5"/>
      <c r="ENZ76" s="5"/>
      <c r="EOA76" s="5"/>
      <c r="EOB76" s="5"/>
      <c r="EOC76" s="5"/>
      <c r="EOD76" s="5"/>
      <c r="EOE76" s="5"/>
      <c r="EOF76" s="5"/>
      <c r="EOG76" s="5"/>
      <c r="EOH76" s="5"/>
      <c r="EOI76" s="5"/>
      <c r="EOJ76" s="5"/>
      <c r="EOK76" s="5"/>
      <c r="EOL76" s="5"/>
      <c r="EOM76" s="5"/>
      <c r="EON76" s="5"/>
      <c r="EOO76" s="5"/>
      <c r="EOP76" s="5"/>
      <c r="EOQ76" s="5"/>
      <c r="EOR76" s="5"/>
      <c r="EOS76" s="5"/>
      <c r="EOT76" s="5"/>
      <c r="EOU76" s="5"/>
      <c r="EOV76" s="5"/>
      <c r="EOW76" s="5"/>
      <c r="EOX76" s="5"/>
      <c r="EOY76" s="5"/>
      <c r="EOZ76" s="5"/>
      <c r="EPA76" s="5"/>
      <c r="EPB76" s="5"/>
      <c r="EPC76" s="5"/>
      <c r="EPD76" s="5"/>
      <c r="EPE76" s="5"/>
      <c r="EPF76" s="5"/>
      <c r="EPG76" s="5"/>
      <c r="EPH76" s="5"/>
      <c r="EPI76" s="5"/>
      <c r="EPJ76" s="5"/>
      <c r="EPK76" s="5"/>
      <c r="EPL76" s="5"/>
      <c r="EPM76" s="5"/>
      <c r="EPN76" s="5"/>
      <c r="EPO76" s="5"/>
      <c r="EPP76" s="5"/>
      <c r="EPQ76" s="5"/>
      <c r="EPR76" s="5"/>
      <c r="EPS76" s="5"/>
      <c r="EPT76" s="5"/>
      <c r="EPU76" s="5"/>
      <c r="EPV76" s="5"/>
      <c r="EPW76" s="5"/>
      <c r="EPX76" s="5"/>
      <c r="EPY76" s="5"/>
      <c r="EPZ76" s="5"/>
      <c r="EQA76" s="5"/>
      <c r="EQB76" s="5"/>
      <c r="EQC76" s="5"/>
      <c r="EQD76" s="5"/>
      <c r="EQE76" s="5"/>
      <c r="EQF76" s="5"/>
      <c r="EQG76" s="5"/>
      <c r="EQH76" s="5"/>
      <c r="EQI76" s="5"/>
      <c r="EQJ76" s="5"/>
      <c r="EQK76" s="5"/>
      <c r="EQL76" s="5"/>
      <c r="EQM76" s="5"/>
      <c r="EQN76" s="5"/>
      <c r="EQO76" s="5"/>
      <c r="EQP76" s="5"/>
      <c r="EQQ76" s="5"/>
      <c r="EQR76" s="5"/>
      <c r="EQS76" s="5"/>
      <c r="EQT76" s="5"/>
      <c r="EQU76" s="5"/>
      <c r="EQV76" s="5"/>
      <c r="EQW76" s="5"/>
      <c r="EQX76" s="5"/>
      <c r="EQY76" s="5"/>
      <c r="EQZ76" s="5"/>
      <c r="ERA76" s="5"/>
      <c r="ERB76" s="5"/>
      <c r="ERC76" s="5"/>
      <c r="ERD76" s="5"/>
      <c r="ERE76" s="5"/>
      <c r="ERF76" s="5"/>
      <c r="ERG76" s="5"/>
      <c r="ERH76" s="5"/>
      <c r="ERI76" s="5"/>
      <c r="ERJ76" s="5"/>
      <c r="ERK76" s="5"/>
      <c r="ERL76" s="5"/>
      <c r="ERM76" s="5"/>
      <c r="ERN76" s="5"/>
      <c r="ERO76" s="5"/>
      <c r="ERP76" s="5"/>
      <c r="ERQ76" s="5"/>
      <c r="ERR76" s="5"/>
      <c r="ERS76" s="5"/>
      <c r="ERT76" s="5"/>
      <c r="ERU76" s="5"/>
      <c r="ERV76" s="5"/>
      <c r="ERW76" s="5"/>
      <c r="ERX76" s="5"/>
      <c r="ERY76" s="5"/>
      <c r="ERZ76" s="5"/>
      <c r="ESA76" s="5"/>
      <c r="ESB76" s="5"/>
      <c r="ESC76" s="5"/>
      <c r="ESD76" s="5"/>
      <c r="ESE76" s="5"/>
      <c r="ESF76" s="5"/>
      <c r="ESG76" s="5"/>
      <c r="ESH76" s="5"/>
      <c r="ESI76" s="5"/>
      <c r="ESJ76" s="5"/>
      <c r="ESK76" s="5"/>
      <c r="ESL76" s="5"/>
      <c r="ESM76" s="5"/>
      <c r="ESN76" s="5"/>
      <c r="ESO76" s="5"/>
      <c r="ESP76" s="5"/>
      <c r="ESQ76" s="5"/>
      <c r="ESR76" s="5"/>
      <c r="ESS76" s="5"/>
      <c r="EST76" s="5"/>
      <c r="ESU76" s="5"/>
      <c r="ESV76" s="5"/>
      <c r="ESW76" s="5"/>
      <c r="ESX76" s="5"/>
      <c r="ESY76" s="5"/>
      <c r="ESZ76" s="5"/>
      <c r="ETA76" s="5"/>
      <c r="ETB76" s="5"/>
      <c r="ETC76" s="5"/>
      <c r="ETD76" s="5"/>
      <c r="ETE76" s="5"/>
      <c r="ETF76" s="5"/>
      <c r="ETG76" s="5"/>
      <c r="ETH76" s="5"/>
      <c r="ETI76" s="5"/>
      <c r="ETJ76" s="5"/>
      <c r="ETK76" s="5"/>
      <c r="ETL76" s="5"/>
      <c r="ETM76" s="5"/>
      <c r="ETN76" s="5"/>
      <c r="ETO76" s="5"/>
      <c r="ETP76" s="5"/>
      <c r="ETQ76" s="5"/>
      <c r="ETR76" s="5"/>
      <c r="ETS76" s="5"/>
      <c r="ETT76" s="5"/>
      <c r="ETU76" s="5"/>
      <c r="ETV76" s="5"/>
      <c r="ETW76" s="5"/>
      <c r="ETX76" s="5"/>
      <c r="ETY76" s="5"/>
      <c r="ETZ76" s="5"/>
      <c r="EUA76" s="5"/>
      <c r="EUB76" s="5"/>
      <c r="EUC76" s="5"/>
      <c r="EUD76" s="5"/>
      <c r="EUE76" s="5"/>
      <c r="EUF76" s="5"/>
      <c r="EUG76" s="5"/>
      <c r="EUH76" s="5"/>
      <c r="EUI76" s="5"/>
      <c r="EUJ76" s="5"/>
      <c r="EUK76" s="5"/>
      <c r="EUL76" s="5"/>
      <c r="EUM76" s="5"/>
      <c r="EUN76" s="5"/>
      <c r="EUO76" s="5"/>
      <c r="EUP76" s="5"/>
      <c r="EUQ76" s="5"/>
      <c r="EUR76" s="5"/>
      <c r="EUS76" s="5"/>
      <c r="EUT76" s="5"/>
      <c r="EUU76" s="5"/>
      <c r="EUV76" s="5"/>
      <c r="EUW76" s="5"/>
      <c r="EUX76" s="5"/>
      <c r="EUY76" s="5"/>
      <c r="EUZ76" s="5"/>
      <c r="EVA76" s="5"/>
      <c r="EVB76" s="5"/>
      <c r="EVC76" s="5"/>
      <c r="EVD76" s="5"/>
      <c r="EVE76" s="5"/>
      <c r="EVF76" s="5"/>
      <c r="EVG76" s="5"/>
      <c r="EVH76" s="5"/>
      <c r="EVI76" s="5"/>
      <c r="EVJ76" s="5"/>
      <c r="EVK76" s="5"/>
      <c r="EVL76" s="5"/>
      <c r="EVM76" s="5"/>
      <c r="EVN76" s="5"/>
      <c r="EVO76" s="5"/>
      <c r="EVP76" s="5"/>
      <c r="EVQ76" s="5"/>
      <c r="EVR76" s="5"/>
      <c r="EVS76" s="5"/>
      <c r="EVT76" s="5"/>
      <c r="EVU76" s="5"/>
      <c r="EVV76" s="5"/>
      <c r="EVW76" s="5"/>
      <c r="EVX76" s="5"/>
      <c r="EVY76" s="5"/>
      <c r="EVZ76" s="5"/>
      <c r="EWA76" s="5"/>
      <c r="EWB76" s="5"/>
      <c r="EWC76" s="5"/>
      <c r="EWD76" s="5"/>
      <c r="EWE76" s="5"/>
      <c r="EWF76" s="5"/>
      <c r="EWG76" s="5"/>
      <c r="EWH76" s="5"/>
      <c r="EWI76" s="5"/>
      <c r="EWJ76" s="5"/>
      <c r="EWK76" s="5"/>
      <c r="EWL76" s="5"/>
      <c r="EWM76" s="5"/>
      <c r="EWN76" s="5"/>
      <c r="EWO76" s="5"/>
      <c r="EWP76" s="5"/>
      <c r="EWQ76" s="5"/>
      <c r="EWR76" s="5"/>
      <c r="EWS76" s="5"/>
      <c r="EWT76" s="5"/>
      <c r="EWU76" s="5"/>
      <c r="EWV76" s="5"/>
      <c r="EWW76" s="5"/>
      <c r="EWX76" s="5"/>
      <c r="EWY76" s="5"/>
      <c r="EWZ76" s="5"/>
      <c r="EXA76" s="5"/>
      <c r="EXB76" s="5"/>
      <c r="EXC76" s="5"/>
      <c r="EXD76" s="5"/>
      <c r="EXE76" s="5"/>
      <c r="EXF76" s="5"/>
      <c r="EXG76" s="5"/>
      <c r="EXH76" s="5"/>
      <c r="EXI76" s="5"/>
      <c r="EXJ76" s="5"/>
      <c r="EXK76" s="5"/>
      <c r="EXL76" s="5"/>
      <c r="EXM76" s="5"/>
      <c r="EXN76" s="5"/>
      <c r="EXO76" s="5"/>
      <c r="EXP76" s="5"/>
      <c r="EXQ76" s="5"/>
      <c r="EXR76" s="5"/>
      <c r="EXS76" s="5"/>
      <c r="EXT76" s="5"/>
      <c r="EXU76" s="5"/>
      <c r="EXV76" s="5"/>
      <c r="EXW76" s="5"/>
      <c r="EXX76" s="5"/>
      <c r="EXY76" s="5"/>
      <c r="EXZ76" s="5"/>
      <c r="EYA76" s="5"/>
      <c r="EYB76" s="5"/>
      <c r="EYC76" s="5"/>
      <c r="EYD76" s="5"/>
      <c r="EYE76" s="5"/>
      <c r="EYF76" s="5"/>
      <c r="EYG76" s="5"/>
      <c r="EYH76" s="5"/>
      <c r="EYI76" s="5"/>
      <c r="EYJ76" s="5"/>
      <c r="EYK76" s="5"/>
      <c r="EYL76" s="5"/>
      <c r="EYM76" s="5"/>
      <c r="EYN76" s="5"/>
      <c r="EYO76" s="5"/>
      <c r="EYP76" s="5"/>
      <c r="EYQ76" s="5"/>
      <c r="EYR76" s="5"/>
      <c r="EYS76" s="5"/>
      <c r="EYT76" s="5"/>
      <c r="EYU76" s="5"/>
      <c r="EYV76" s="5"/>
      <c r="EYW76" s="5"/>
      <c r="EYX76" s="5"/>
      <c r="EYY76" s="5"/>
      <c r="EYZ76" s="5"/>
      <c r="EZA76" s="5"/>
      <c r="EZB76" s="5"/>
      <c r="EZC76" s="5"/>
      <c r="EZD76" s="5"/>
      <c r="EZE76" s="5"/>
      <c r="EZF76" s="5"/>
      <c r="EZG76" s="5"/>
      <c r="EZH76" s="5"/>
      <c r="EZI76" s="5"/>
      <c r="EZJ76" s="5"/>
      <c r="EZK76" s="5"/>
      <c r="EZL76" s="5"/>
      <c r="EZM76" s="5"/>
      <c r="EZN76" s="5"/>
      <c r="EZO76" s="5"/>
      <c r="EZP76" s="5"/>
      <c r="EZQ76" s="5"/>
      <c r="EZR76" s="5"/>
      <c r="EZS76" s="5"/>
      <c r="EZT76" s="5"/>
      <c r="EZU76" s="5"/>
      <c r="EZV76" s="5"/>
      <c r="EZW76" s="5"/>
      <c r="EZX76" s="5"/>
      <c r="EZY76" s="5"/>
      <c r="EZZ76" s="5"/>
      <c r="FAA76" s="5"/>
      <c r="FAB76" s="5"/>
      <c r="FAC76" s="5"/>
      <c r="FAD76" s="5"/>
      <c r="FAE76" s="5"/>
      <c r="FAF76" s="5"/>
      <c r="FAG76" s="5"/>
      <c r="FAH76" s="5"/>
      <c r="FAI76" s="5"/>
      <c r="FAJ76" s="5"/>
      <c r="FAK76" s="5"/>
      <c r="FAL76" s="5"/>
      <c r="FAM76" s="5"/>
      <c r="FAN76" s="5"/>
      <c r="FAO76" s="5"/>
      <c r="FAP76" s="5"/>
      <c r="FAQ76" s="5"/>
      <c r="FAR76" s="5"/>
      <c r="FAS76" s="5"/>
      <c r="FAT76" s="5"/>
      <c r="FAU76" s="5"/>
      <c r="FAV76" s="5"/>
      <c r="FAW76" s="5"/>
      <c r="FAX76" s="5"/>
      <c r="FAY76" s="5"/>
      <c r="FAZ76" s="5"/>
      <c r="FBA76" s="5"/>
      <c r="FBB76" s="5"/>
      <c r="FBC76" s="5"/>
      <c r="FBD76" s="5"/>
      <c r="FBE76" s="5"/>
      <c r="FBF76" s="5"/>
      <c r="FBG76" s="5"/>
      <c r="FBH76" s="5"/>
      <c r="FBI76" s="5"/>
      <c r="FBJ76" s="5"/>
      <c r="FBK76" s="5"/>
      <c r="FBL76" s="5"/>
      <c r="FBM76" s="5"/>
      <c r="FBN76" s="5"/>
      <c r="FBO76" s="5"/>
      <c r="FBP76" s="5"/>
      <c r="FBQ76" s="5"/>
      <c r="FBR76" s="5"/>
      <c r="FBS76" s="5"/>
      <c r="FBT76" s="5"/>
      <c r="FBU76" s="5"/>
      <c r="FBV76" s="5"/>
      <c r="FBW76" s="5"/>
      <c r="FBX76" s="5"/>
      <c r="FBY76" s="5"/>
      <c r="FBZ76" s="5"/>
      <c r="FCA76" s="5"/>
      <c r="FCB76" s="5"/>
      <c r="FCC76" s="5"/>
      <c r="FCD76" s="5"/>
      <c r="FCE76" s="5"/>
      <c r="FCF76" s="5"/>
      <c r="FCG76" s="5"/>
      <c r="FCH76" s="5"/>
      <c r="FCI76" s="5"/>
      <c r="FCJ76" s="5"/>
      <c r="FCK76" s="5"/>
      <c r="FCL76" s="5"/>
      <c r="FCM76" s="5"/>
      <c r="FCN76" s="5"/>
      <c r="FCO76" s="5"/>
      <c r="FCP76" s="5"/>
      <c r="FCQ76" s="5"/>
      <c r="FCR76" s="5"/>
      <c r="FCS76" s="5"/>
      <c r="FCT76" s="5"/>
      <c r="FCU76" s="5"/>
      <c r="FCV76" s="5"/>
      <c r="FCW76" s="5"/>
      <c r="FCX76" s="5"/>
      <c r="FCY76" s="5"/>
      <c r="FCZ76" s="5"/>
      <c r="FDA76" s="5"/>
      <c r="FDB76" s="5"/>
      <c r="FDC76" s="5"/>
      <c r="FDD76" s="5"/>
      <c r="FDE76" s="5"/>
      <c r="FDF76" s="5"/>
      <c r="FDG76" s="5"/>
      <c r="FDH76" s="5"/>
      <c r="FDI76" s="5"/>
      <c r="FDJ76" s="5"/>
      <c r="FDK76" s="5"/>
      <c r="FDL76" s="5"/>
      <c r="FDM76" s="5"/>
      <c r="FDN76" s="5"/>
      <c r="FDO76" s="5"/>
      <c r="FDP76" s="5"/>
      <c r="FDQ76" s="5"/>
      <c r="FDR76" s="5"/>
      <c r="FDS76" s="5"/>
      <c r="FDT76" s="5"/>
      <c r="FDU76" s="5"/>
      <c r="FDV76" s="5"/>
      <c r="FDW76" s="5"/>
      <c r="FDX76" s="5"/>
      <c r="FDY76" s="5"/>
      <c r="FDZ76" s="5"/>
      <c r="FEA76" s="5"/>
      <c r="FEB76" s="5"/>
      <c r="FEC76" s="5"/>
      <c r="FED76" s="5"/>
      <c r="FEE76" s="5"/>
      <c r="FEF76" s="5"/>
      <c r="FEG76" s="5"/>
      <c r="FEH76" s="5"/>
      <c r="FEI76" s="5"/>
      <c r="FEJ76" s="5"/>
      <c r="FEK76" s="5"/>
      <c r="FEL76" s="5"/>
      <c r="FEM76" s="5"/>
      <c r="FEN76" s="5"/>
      <c r="FEO76" s="5"/>
      <c r="FEP76" s="5"/>
      <c r="FEQ76" s="5"/>
      <c r="FER76" s="5"/>
      <c r="FES76" s="5"/>
      <c r="FET76" s="5"/>
      <c r="FEU76" s="5"/>
      <c r="FEV76" s="5"/>
      <c r="FEW76" s="5"/>
      <c r="FEX76" s="5"/>
      <c r="FEY76" s="5"/>
      <c r="FEZ76" s="5"/>
      <c r="FFA76" s="5"/>
      <c r="FFB76" s="5"/>
      <c r="FFC76" s="5"/>
      <c r="FFD76" s="5"/>
      <c r="FFE76" s="5"/>
      <c r="FFF76" s="5"/>
      <c r="FFG76" s="5"/>
      <c r="FFH76" s="5"/>
      <c r="FFI76" s="5"/>
      <c r="FFJ76" s="5"/>
      <c r="FFK76" s="5"/>
      <c r="FFL76" s="5"/>
      <c r="FFM76" s="5"/>
      <c r="FFN76" s="5"/>
      <c r="FFO76" s="5"/>
      <c r="FFP76" s="5"/>
      <c r="FFQ76" s="5"/>
      <c r="FFR76" s="5"/>
      <c r="FFS76" s="5"/>
      <c r="FFT76" s="5"/>
      <c r="FFU76" s="5"/>
      <c r="FFV76" s="5"/>
      <c r="FFW76" s="5"/>
      <c r="FFX76" s="5"/>
      <c r="FFY76" s="5"/>
      <c r="FFZ76" s="5"/>
      <c r="FGA76" s="5"/>
      <c r="FGB76" s="5"/>
      <c r="FGC76" s="5"/>
      <c r="FGD76" s="5"/>
      <c r="FGE76" s="5"/>
      <c r="FGF76" s="5"/>
      <c r="FGG76" s="5"/>
      <c r="FGH76" s="5"/>
      <c r="FGI76" s="5"/>
      <c r="FGJ76" s="5"/>
      <c r="FGK76" s="5"/>
      <c r="FGL76" s="5"/>
      <c r="FGM76" s="5"/>
      <c r="FGN76" s="5"/>
      <c r="FGO76" s="5"/>
      <c r="FGP76" s="5"/>
      <c r="FGQ76" s="5"/>
      <c r="FGR76" s="5"/>
      <c r="FGS76" s="5"/>
      <c r="FGT76" s="5"/>
      <c r="FGU76" s="5"/>
      <c r="FGV76" s="5"/>
      <c r="FGW76" s="5"/>
      <c r="FGX76" s="5"/>
      <c r="FGY76" s="5"/>
      <c r="FGZ76" s="5"/>
      <c r="FHA76" s="5"/>
      <c r="FHB76" s="5"/>
      <c r="FHC76" s="5"/>
      <c r="FHD76" s="5"/>
      <c r="FHE76" s="5"/>
      <c r="FHF76" s="5"/>
      <c r="FHG76" s="5"/>
      <c r="FHH76" s="5"/>
      <c r="FHI76" s="5"/>
      <c r="FHJ76" s="5"/>
      <c r="FHK76" s="5"/>
      <c r="FHL76" s="5"/>
      <c r="FHM76" s="5"/>
      <c r="FHN76" s="5"/>
      <c r="FHO76" s="5"/>
      <c r="FHP76" s="5"/>
      <c r="FHQ76" s="5"/>
      <c r="FHR76" s="5"/>
      <c r="FHS76" s="5"/>
      <c r="FHT76" s="5"/>
      <c r="FHU76" s="5"/>
      <c r="FHV76" s="5"/>
      <c r="FHW76" s="5"/>
      <c r="FHX76" s="5"/>
      <c r="FHY76" s="5"/>
      <c r="FHZ76" s="5"/>
      <c r="FIA76" s="5"/>
      <c r="FIB76" s="5"/>
      <c r="FIC76" s="5"/>
      <c r="FID76" s="5"/>
      <c r="FIE76" s="5"/>
      <c r="FIF76" s="5"/>
      <c r="FIG76" s="5"/>
      <c r="FIH76" s="5"/>
      <c r="FII76" s="5"/>
      <c r="FIJ76" s="5"/>
      <c r="FIK76" s="5"/>
      <c r="FIL76" s="5"/>
      <c r="FIM76" s="5"/>
      <c r="FIN76" s="5"/>
      <c r="FIO76" s="5"/>
      <c r="FIP76" s="5"/>
      <c r="FIQ76" s="5"/>
      <c r="FIR76" s="5"/>
      <c r="FIS76" s="5"/>
      <c r="FIT76" s="5"/>
      <c r="FIU76" s="5"/>
      <c r="FIV76" s="5"/>
      <c r="FIW76" s="5"/>
      <c r="FIX76" s="5"/>
      <c r="FIY76" s="5"/>
      <c r="FIZ76" s="5"/>
      <c r="FJA76" s="5"/>
      <c r="FJB76" s="5"/>
      <c r="FJC76" s="5"/>
      <c r="FJD76" s="5"/>
      <c r="FJE76" s="5"/>
      <c r="FJF76" s="5"/>
      <c r="FJG76" s="5"/>
      <c r="FJH76" s="5"/>
      <c r="FJI76" s="5"/>
      <c r="FJJ76" s="5"/>
      <c r="FJK76" s="5"/>
      <c r="FJL76" s="5"/>
      <c r="FJM76" s="5"/>
      <c r="FJN76" s="5"/>
      <c r="FJO76" s="5"/>
      <c r="FJP76" s="5"/>
      <c r="FJQ76" s="5"/>
      <c r="FJR76" s="5"/>
      <c r="FJS76" s="5"/>
      <c r="FJT76" s="5"/>
      <c r="FJU76" s="5"/>
      <c r="FJV76" s="5"/>
      <c r="FJW76" s="5"/>
      <c r="FJX76" s="5"/>
      <c r="FJY76" s="5"/>
      <c r="FJZ76" s="5"/>
      <c r="FKA76" s="5"/>
      <c r="FKB76" s="5"/>
      <c r="FKC76" s="5"/>
      <c r="FKD76" s="5"/>
      <c r="FKE76" s="5"/>
      <c r="FKF76" s="5"/>
      <c r="FKG76" s="5"/>
      <c r="FKH76" s="5"/>
      <c r="FKI76" s="5"/>
      <c r="FKJ76" s="5"/>
      <c r="FKK76" s="5"/>
      <c r="FKL76" s="5"/>
      <c r="FKM76" s="5"/>
      <c r="FKN76" s="5"/>
      <c r="FKO76" s="5"/>
      <c r="FKP76" s="5"/>
      <c r="FKQ76" s="5"/>
      <c r="FKR76" s="5"/>
      <c r="FKS76" s="5"/>
      <c r="FKT76" s="5"/>
      <c r="FKU76" s="5"/>
      <c r="FKV76" s="5"/>
      <c r="FKW76" s="5"/>
      <c r="FKX76" s="5"/>
      <c r="FKY76" s="5"/>
      <c r="FKZ76" s="5"/>
      <c r="FLA76" s="5"/>
      <c r="FLB76" s="5"/>
      <c r="FLC76" s="5"/>
      <c r="FLD76" s="5"/>
      <c r="FLE76" s="5"/>
      <c r="FLF76" s="5"/>
      <c r="FLG76" s="5"/>
      <c r="FLH76" s="5"/>
      <c r="FLI76" s="5"/>
      <c r="FLJ76" s="5"/>
      <c r="FLK76" s="5"/>
      <c r="FLL76" s="5"/>
      <c r="FLM76" s="5"/>
      <c r="FLN76" s="5"/>
      <c r="FLO76" s="5"/>
      <c r="FLP76" s="5"/>
      <c r="FLQ76" s="5"/>
      <c r="FLR76" s="5"/>
      <c r="FLS76" s="5"/>
      <c r="FLT76" s="5"/>
      <c r="FLU76" s="5"/>
      <c r="FLV76" s="5"/>
      <c r="FLW76" s="5"/>
      <c r="FLX76" s="5"/>
      <c r="FLY76" s="5"/>
      <c r="FLZ76" s="5"/>
      <c r="FMA76" s="5"/>
      <c r="FMB76" s="5"/>
      <c r="FMC76" s="5"/>
      <c r="FMD76" s="5"/>
      <c r="FME76" s="5"/>
      <c r="FMF76" s="5"/>
      <c r="FMG76" s="5"/>
      <c r="FMH76" s="5"/>
      <c r="FMI76" s="5"/>
      <c r="FMJ76" s="5"/>
      <c r="FMK76" s="5"/>
      <c r="FML76" s="5"/>
      <c r="FMM76" s="5"/>
      <c r="FMN76" s="5"/>
      <c r="FMO76" s="5"/>
      <c r="FMP76" s="5"/>
      <c r="FMQ76" s="5"/>
      <c r="FMR76" s="5"/>
      <c r="FMS76" s="5"/>
      <c r="FMT76" s="5"/>
      <c r="FMU76" s="5"/>
      <c r="FMV76" s="5"/>
      <c r="FMW76" s="5"/>
      <c r="FMX76" s="5"/>
      <c r="FMY76" s="5"/>
      <c r="FMZ76" s="5"/>
      <c r="FNA76" s="5"/>
      <c r="FNB76" s="5"/>
      <c r="FNC76" s="5"/>
      <c r="FND76" s="5"/>
      <c r="FNE76" s="5"/>
      <c r="FNF76" s="5"/>
      <c r="FNG76" s="5"/>
      <c r="FNH76" s="5"/>
      <c r="FNI76" s="5"/>
      <c r="FNJ76" s="5"/>
      <c r="FNK76" s="5"/>
      <c r="FNL76" s="5"/>
      <c r="FNM76" s="5"/>
      <c r="FNN76" s="5"/>
      <c r="FNO76" s="5"/>
      <c r="FNP76" s="5"/>
      <c r="FNQ76" s="5"/>
      <c r="FNR76" s="5"/>
      <c r="FNS76" s="5"/>
      <c r="FNT76" s="5"/>
      <c r="FNU76" s="5"/>
      <c r="FNV76" s="5"/>
      <c r="FNW76" s="5"/>
      <c r="FNX76" s="5"/>
      <c r="FNY76" s="5"/>
      <c r="FNZ76" s="5"/>
      <c r="FOA76" s="5"/>
      <c r="FOB76" s="5"/>
      <c r="FOC76" s="5"/>
      <c r="FOD76" s="5"/>
      <c r="FOE76" s="5"/>
      <c r="FOF76" s="5"/>
      <c r="FOG76" s="5"/>
      <c r="FOH76" s="5"/>
      <c r="FOI76" s="5"/>
      <c r="FOJ76" s="5"/>
      <c r="FOK76" s="5"/>
      <c r="FOL76" s="5"/>
      <c r="FOM76" s="5"/>
      <c r="FON76" s="5"/>
      <c r="FOO76" s="5"/>
      <c r="FOP76" s="5"/>
      <c r="FOQ76" s="5"/>
      <c r="FOR76" s="5"/>
      <c r="FOS76" s="5"/>
      <c r="FOT76" s="5"/>
      <c r="FOU76" s="5"/>
      <c r="FOV76" s="5"/>
      <c r="FOW76" s="5"/>
      <c r="FOX76" s="5"/>
      <c r="FOY76" s="5"/>
      <c r="FOZ76" s="5"/>
      <c r="FPA76" s="5"/>
      <c r="FPB76" s="5"/>
      <c r="FPC76" s="5"/>
      <c r="FPD76" s="5"/>
      <c r="FPE76" s="5"/>
      <c r="FPF76" s="5"/>
      <c r="FPG76" s="5"/>
      <c r="FPH76" s="5"/>
      <c r="FPI76" s="5"/>
      <c r="FPJ76" s="5"/>
      <c r="FPK76" s="5"/>
      <c r="FPL76" s="5"/>
      <c r="FPM76" s="5"/>
      <c r="FPN76" s="5"/>
      <c r="FPO76" s="5"/>
      <c r="FPP76" s="5"/>
      <c r="FPQ76" s="5"/>
      <c r="FPR76" s="5"/>
      <c r="FPS76" s="5"/>
      <c r="FPT76" s="5"/>
      <c r="FPU76" s="5"/>
      <c r="FPV76" s="5"/>
      <c r="FPW76" s="5"/>
      <c r="FPX76" s="5"/>
      <c r="FPY76" s="5"/>
      <c r="FPZ76" s="5"/>
      <c r="FQA76" s="5"/>
      <c r="FQB76" s="5"/>
      <c r="FQC76" s="5"/>
      <c r="FQD76" s="5"/>
      <c r="FQE76" s="5"/>
      <c r="FQF76" s="5"/>
      <c r="FQG76" s="5"/>
      <c r="FQH76" s="5"/>
      <c r="FQI76" s="5"/>
      <c r="FQJ76" s="5"/>
      <c r="FQK76" s="5"/>
      <c r="FQL76" s="5"/>
      <c r="FQM76" s="5"/>
      <c r="FQN76" s="5"/>
      <c r="FQO76" s="5"/>
      <c r="FQP76" s="5"/>
      <c r="FQQ76" s="5"/>
      <c r="FQR76" s="5"/>
      <c r="FQS76" s="5"/>
      <c r="FQT76" s="5"/>
      <c r="FQU76" s="5"/>
      <c r="FQV76" s="5"/>
      <c r="FQW76" s="5"/>
      <c r="FQX76" s="5"/>
      <c r="FQY76" s="5"/>
      <c r="FQZ76" s="5"/>
      <c r="FRA76" s="5"/>
      <c r="FRB76" s="5"/>
      <c r="FRC76" s="5"/>
      <c r="FRD76" s="5"/>
      <c r="FRE76" s="5"/>
      <c r="FRF76" s="5"/>
      <c r="FRG76" s="5"/>
      <c r="FRH76" s="5"/>
      <c r="FRI76" s="5"/>
      <c r="FRJ76" s="5"/>
      <c r="FRK76" s="5"/>
      <c r="FRL76" s="5"/>
      <c r="FRM76" s="5"/>
      <c r="FRN76" s="5"/>
      <c r="FRO76" s="5"/>
      <c r="FRP76" s="5"/>
      <c r="FRQ76" s="5"/>
      <c r="FRR76" s="5"/>
      <c r="FRS76" s="5"/>
      <c r="FRT76" s="5"/>
      <c r="FRU76" s="5"/>
      <c r="FRV76" s="5"/>
      <c r="FRW76" s="5"/>
      <c r="FRX76" s="5"/>
      <c r="FRY76" s="5"/>
      <c r="FRZ76" s="5"/>
      <c r="FSA76" s="5"/>
      <c r="FSB76" s="5"/>
      <c r="FSC76" s="5"/>
      <c r="FSD76" s="5"/>
      <c r="FSE76" s="5"/>
      <c r="FSF76" s="5"/>
      <c r="FSG76" s="5"/>
      <c r="FSH76" s="5"/>
      <c r="FSI76" s="5"/>
      <c r="FSJ76" s="5"/>
      <c r="FSK76" s="5"/>
      <c r="FSL76" s="5"/>
      <c r="FSM76" s="5"/>
      <c r="FSN76" s="5"/>
      <c r="FSO76" s="5"/>
      <c r="FSP76" s="5"/>
      <c r="FSQ76" s="5"/>
      <c r="FSR76" s="5"/>
      <c r="FSS76" s="5"/>
      <c r="FST76" s="5"/>
      <c r="FSU76" s="5"/>
      <c r="FSV76" s="5"/>
      <c r="FSW76" s="5"/>
      <c r="FSX76" s="5"/>
      <c r="FSY76" s="5"/>
      <c r="FSZ76" s="5"/>
      <c r="FTA76" s="5"/>
      <c r="FTB76" s="5"/>
      <c r="FTC76" s="5"/>
      <c r="FTD76" s="5"/>
      <c r="FTE76" s="5"/>
      <c r="FTF76" s="5"/>
      <c r="FTG76" s="5"/>
      <c r="FTH76" s="5"/>
      <c r="FTI76" s="5"/>
      <c r="FTJ76" s="5"/>
      <c r="FTK76" s="5"/>
      <c r="FTL76" s="5"/>
      <c r="FTM76" s="5"/>
      <c r="FTN76" s="5"/>
      <c r="FTO76" s="5"/>
      <c r="FTP76" s="5"/>
      <c r="FTQ76" s="5"/>
      <c r="FTR76" s="5"/>
      <c r="FTS76" s="5"/>
      <c r="FTT76" s="5"/>
      <c r="FTU76" s="5"/>
      <c r="FTV76" s="5"/>
      <c r="FTW76" s="5"/>
      <c r="FTX76" s="5"/>
      <c r="FTY76" s="5"/>
      <c r="FTZ76" s="5"/>
      <c r="FUA76" s="5"/>
      <c r="FUB76" s="5"/>
      <c r="FUC76" s="5"/>
      <c r="FUD76" s="5"/>
      <c r="FUE76" s="5"/>
      <c r="FUF76" s="5"/>
      <c r="FUG76" s="5"/>
      <c r="FUH76" s="5"/>
      <c r="FUI76" s="5"/>
      <c r="FUJ76" s="5"/>
      <c r="FUK76" s="5"/>
      <c r="FUL76" s="5"/>
      <c r="FUM76" s="5"/>
      <c r="FUN76" s="5"/>
      <c r="FUO76" s="5"/>
      <c r="FUP76" s="5"/>
      <c r="FUQ76" s="5"/>
      <c r="FUR76" s="5"/>
      <c r="FUS76" s="5"/>
      <c r="FUT76" s="5"/>
      <c r="FUU76" s="5"/>
      <c r="FUV76" s="5"/>
      <c r="FUW76" s="5"/>
      <c r="FUX76" s="5"/>
      <c r="FUY76" s="5"/>
      <c r="FUZ76" s="5"/>
      <c r="FVA76" s="5"/>
      <c r="FVB76" s="5"/>
      <c r="FVC76" s="5"/>
      <c r="FVD76" s="5"/>
      <c r="FVE76" s="5"/>
      <c r="FVF76" s="5"/>
      <c r="FVG76" s="5"/>
      <c r="FVH76" s="5"/>
      <c r="FVI76" s="5"/>
      <c r="FVJ76" s="5"/>
      <c r="FVK76" s="5"/>
      <c r="FVL76" s="5"/>
      <c r="FVM76" s="5"/>
      <c r="FVN76" s="5"/>
      <c r="FVO76" s="5"/>
      <c r="FVP76" s="5"/>
      <c r="FVQ76" s="5"/>
      <c r="FVR76" s="5"/>
      <c r="FVS76" s="5"/>
      <c r="FVT76" s="5"/>
      <c r="FVU76" s="5"/>
      <c r="FVV76" s="5"/>
      <c r="FVW76" s="5"/>
      <c r="FVX76" s="5"/>
      <c r="FVY76" s="5"/>
      <c r="FVZ76" s="5"/>
      <c r="FWA76" s="5"/>
      <c r="FWB76" s="5"/>
      <c r="FWC76" s="5"/>
      <c r="FWD76" s="5"/>
      <c r="FWE76" s="5"/>
      <c r="FWF76" s="5"/>
      <c r="FWG76" s="5"/>
      <c r="FWH76" s="5"/>
      <c r="FWI76" s="5"/>
      <c r="FWJ76" s="5"/>
      <c r="FWK76" s="5"/>
      <c r="FWL76" s="5"/>
      <c r="FWM76" s="5"/>
      <c r="FWN76" s="5"/>
      <c r="FWO76" s="5"/>
      <c r="FWP76" s="5"/>
      <c r="FWQ76" s="5"/>
      <c r="FWR76" s="5"/>
      <c r="FWS76" s="5"/>
      <c r="FWT76" s="5"/>
      <c r="FWU76" s="5"/>
      <c r="FWV76" s="5"/>
      <c r="FWW76" s="5"/>
      <c r="FWX76" s="5"/>
      <c r="FWY76" s="5"/>
      <c r="FWZ76" s="5"/>
      <c r="FXA76" s="5"/>
      <c r="FXB76" s="5"/>
      <c r="FXC76" s="5"/>
      <c r="FXD76" s="5"/>
      <c r="FXE76" s="5"/>
      <c r="FXF76" s="5"/>
      <c r="FXG76" s="5"/>
      <c r="FXH76" s="5"/>
      <c r="FXI76" s="5"/>
      <c r="FXJ76" s="5"/>
      <c r="FXK76" s="5"/>
      <c r="FXL76" s="5"/>
      <c r="FXM76" s="5"/>
      <c r="FXN76" s="5"/>
      <c r="FXO76" s="5"/>
      <c r="FXP76" s="5"/>
      <c r="FXQ76" s="5"/>
      <c r="FXR76" s="5"/>
      <c r="FXS76" s="5"/>
      <c r="FXT76" s="5"/>
      <c r="FXU76" s="5"/>
      <c r="FXV76" s="5"/>
      <c r="FXW76" s="5"/>
      <c r="FXX76" s="5"/>
      <c r="FXY76" s="5"/>
      <c r="FXZ76" s="5"/>
      <c r="FYA76" s="5"/>
      <c r="FYB76" s="5"/>
      <c r="FYC76" s="5"/>
      <c r="FYD76" s="5"/>
      <c r="FYE76" s="5"/>
      <c r="FYF76" s="5"/>
      <c r="FYG76" s="5"/>
      <c r="FYH76" s="5"/>
      <c r="FYI76" s="5"/>
      <c r="FYJ76" s="5"/>
      <c r="FYK76" s="5"/>
      <c r="FYL76" s="5"/>
      <c r="FYM76" s="5"/>
      <c r="FYN76" s="5"/>
      <c r="FYO76" s="5"/>
      <c r="FYP76" s="5"/>
      <c r="FYQ76" s="5"/>
      <c r="FYR76" s="5"/>
      <c r="FYS76" s="5"/>
      <c r="FYT76" s="5"/>
      <c r="FYU76" s="5"/>
      <c r="FYV76" s="5"/>
      <c r="FYW76" s="5"/>
      <c r="FYX76" s="5"/>
      <c r="FYY76" s="5"/>
      <c r="FYZ76" s="5"/>
      <c r="FZA76" s="5"/>
      <c r="FZB76" s="5"/>
      <c r="FZC76" s="5"/>
      <c r="FZD76" s="5"/>
      <c r="FZE76" s="5"/>
      <c r="FZF76" s="5"/>
      <c r="FZG76" s="5"/>
      <c r="FZH76" s="5"/>
      <c r="FZI76" s="5"/>
      <c r="FZJ76" s="5"/>
      <c r="FZK76" s="5"/>
      <c r="FZL76" s="5"/>
      <c r="FZM76" s="5"/>
      <c r="FZN76" s="5"/>
      <c r="FZO76" s="5"/>
      <c r="FZP76" s="5"/>
      <c r="FZQ76" s="5"/>
      <c r="FZR76" s="5"/>
      <c r="FZS76" s="5"/>
      <c r="FZT76" s="5"/>
      <c r="FZU76" s="5"/>
      <c r="FZV76" s="5"/>
      <c r="FZW76" s="5"/>
      <c r="FZX76" s="5"/>
      <c r="FZY76" s="5"/>
      <c r="FZZ76" s="5"/>
      <c r="GAA76" s="5"/>
      <c r="GAB76" s="5"/>
      <c r="GAC76" s="5"/>
      <c r="GAD76" s="5"/>
      <c r="GAE76" s="5"/>
      <c r="GAF76" s="5"/>
      <c r="GAG76" s="5"/>
      <c r="GAH76" s="5"/>
      <c r="GAI76" s="5"/>
      <c r="GAJ76" s="5"/>
      <c r="GAK76" s="5"/>
      <c r="GAL76" s="5"/>
      <c r="GAM76" s="5"/>
      <c r="GAN76" s="5"/>
      <c r="GAO76" s="5"/>
      <c r="GAP76" s="5"/>
      <c r="GAQ76" s="5"/>
      <c r="GAR76" s="5"/>
      <c r="GAS76" s="5"/>
      <c r="GAT76" s="5"/>
      <c r="GAU76" s="5"/>
      <c r="GAV76" s="5"/>
      <c r="GAW76" s="5"/>
      <c r="GAX76" s="5"/>
      <c r="GAY76" s="5"/>
      <c r="GAZ76" s="5"/>
      <c r="GBA76" s="5"/>
      <c r="GBB76" s="5"/>
      <c r="GBC76" s="5"/>
      <c r="GBD76" s="5"/>
      <c r="GBE76" s="5"/>
      <c r="GBF76" s="5"/>
      <c r="GBG76" s="5"/>
      <c r="GBH76" s="5"/>
      <c r="GBI76" s="5"/>
      <c r="GBJ76" s="5"/>
      <c r="GBK76" s="5"/>
      <c r="GBL76" s="5"/>
      <c r="GBM76" s="5"/>
      <c r="GBN76" s="5"/>
      <c r="GBO76" s="5"/>
      <c r="GBP76" s="5"/>
      <c r="GBQ76" s="5"/>
      <c r="GBR76" s="5"/>
      <c r="GBS76" s="5"/>
      <c r="GBT76" s="5"/>
      <c r="GBU76" s="5"/>
      <c r="GBV76" s="5"/>
      <c r="GBW76" s="5"/>
      <c r="GBX76" s="5"/>
      <c r="GBY76" s="5"/>
      <c r="GBZ76" s="5"/>
      <c r="GCA76" s="5"/>
      <c r="GCB76" s="5"/>
      <c r="GCC76" s="5"/>
      <c r="GCD76" s="5"/>
      <c r="GCE76" s="5"/>
      <c r="GCF76" s="5"/>
      <c r="GCG76" s="5"/>
      <c r="GCH76" s="5"/>
      <c r="GCI76" s="5"/>
      <c r="GCJ76" s="5"/>
      <c r="GCK76" s="5"/>
      <c r="GCL76" s="5"/>
      <c r="GCM76" s="5"/>
      <c r="GCN76" s="5"/>
      <c r="GCO76" s="5"/>
      <c r="GCP76" s="5"/>
      <c r="GCQ76" s="5"/>
      <c r="GCR76" s="5"/>
      <c r="GCS76" s="5"/>
      <c r="GCT76" s="5"/>
      <c r="GCU76" s="5"/>
      <c r="GCV76" s="5"/>
      <c r="GCW76" s="5"/>
      <c r="GCX76" s="5"/>
      <c r="GCY76" s="5"/>
      <c r="GCZ76" s="5"/>
      <c r="GDA76" s="5"/>
      <c r="GDB76" s="5"/>
      <c r="GDC76" s="5"/>
      <c r="GDD76" s="5"/>
      <c r="GDE76" s="5"/>
      <c r="GDF76" s="5"/>
      <c r="GDG76" s="5"/>
      <c r="GDH76" s="5"/>
      <c r="GDI76" s="5"/>
      <c r="GDJ76" s="5"/>
      <c r="GDK76" s="5"/>
      <c r="GDL76" s="5"/>
      <c r="GDM76" s="5"/>
      <c r="GDN76" s="5"/>
      <c r="GDO76" s="5"/>
      <c r="GDP76" s="5"/>
      <c r="GDQ76" s="5"/>
      <c r="GDR76" s="5"/>
      <c r="GDS76" s="5"/>
      <c r="GDT76" s="5"/>
      <c r="GDU76" s="5"/>
      <c r="GDV76" s="5"/>
      <c r="GDW76" s="5"/>
      <c r="GDX76" s="5"/>
      <c r="GDY76" s="5"/>
      <c r="GDZ76" s="5"/>
      <c r="GEA76" s="5"/>
      <c r="GEB76" s="5"/>
      <c r="GEC76" s="5"/>
      <c r="GED76" s="5"/>
      <c r="GEE76" s="5"/>
      <c r="GEF76" s="5"/>
      <c r="GEG76" s="5"/>
      <c r="GEH76" s="5"/>
      <c r="GEI76" s="5"/>
      <c r="GEJ76" s="5"/>
      <c r="GEK76" s="5"/>
      <c r="GEL76" s="5"/>
      <c r="GEM76" s="5"/>
      <c r="GEN76" s="5"/>
      <c r="GEO76" s="5"/>
      <c r="GEP76" s="5"/>
      <c r="GEQ76" s="5"/>
      <c r="GER76" s="5"/>
      <c r="GES76" s="5"/>
      <c r="GET76" s="5"/>
      <c r="GEU76" s="5"/>
      <c r="GEV76" s="5"/>
      <c r="GEW76" s="5"/>
      <c r="GEX76" s="5"/>
      <c r="GEY76" s="5"/>
      <c r="GEZ76" s="5"/>
      <c r="GFA76" s="5"/>
      <c r="GFB76" s="5"/>
      <c r="GFC76" s="5"/>
      <c r="GFD76" s="5"/>
      <c r="GFE76" s="5"/>
      <c r="GFF76" s="5"/>
      <c r="GFG76" s="5"/>
      <c r="GFH76" s="5"/>
      <c r="GFI76" s="5"/>
      <c r="GFJ76" s="5"/>
      <c r="GFK76" s="5"/>
      <c r="GFL76" s="5"/>
      <c r="GFM76" s="5"/>
      <c r="GFN76" s="5"/>
      <c r="GFO76" s="5"/>
      <c r="GFP76" s="5"/>
      <c r="GFQ76" s="5"/>
      <c r="GFR76" s="5"/>
      <c r="GFS76" s="5"/>
      <c r="GFT76" s="5"/>
      <c r="GFU76" s="5"/>
      <c r="GFV76" s="5"/>
      <c r="GFW76" s="5"/>
      <c r="GFX76" s="5"/>
      <c r="GFY76" s="5"/>
      <c r="GFZ76" s="5"/>
      <c r="GGA76" s="5"/>
      <c r="GGB76" s="5"/>
      <c r="GGC76" s="5"/>
      <c r="GGD76" s="5"/>
      <c r="GGE76" s="5"/>
      <c r="GGF76" s="5"/>
      <c r="GGG76" s="5"/>
      <c r="GGH76" s="5"/>
      <c r="GGI76" s="5"/>
      <c r="GGJ76" s="5"/>
      <c r="GGK76" s="5"/>
      <c r="GGL76" s="5"/>
      <c r="GGM76" s="5"/>
      <c r="GGN76" s="5"/>
      <c r="GGO76" s="5"/>
      <c r="GGP76" s="5"/>
      <c r="GGQ76" s="5"/>
      <c r="GGR76" s="5"/>
      <c r="GGS76" s="5"/>
      <c r="GGT76" s="5"/>
      <c r="GGU76" s="5"/>
      <c r="GGV76" s="5"/>
      <c r="GGW76" s="5"/>
      <c r="GGX76" s="5"/>
      <c r="GGY76" s="5"/>
      <c r="GGZ76" s="5"/>
      <c r="GHA76" s="5"/>
      <c r="GHB76" s="5"/>
      <c r="GHC76" s="5"/>
      <c r="GHD76" s="5"/>
      <c r="GHE76" s="5"/>
      <c r="GHF76" s="5"/>
      <c r="GHG76" s="5"/>
      <c r="GHH76" s="5"/>
      <c r="GHI76" s="5"/>
      <c r="GHJ76" s="5"/>
      <c r="GHK76" s="5"/>
      <c r="GHL76" s="5"/>
      <c r="GHM76" s="5"/>
      <c r="GHN76" s="5"/>
      <c r="GHO76" s="5"/>
      <c r="GHP76" s="5"/>
      <c r="GHQ76" s="5"/>
      <c r="GHR76" s="5"/>
      <c r="GHS76" s="5"/>
      <c r="GHT76" s="5"/>
      <c r="GHU76" s="5"/>
      <c r="GHV76" s="5"/>
      <c r="GHW76" s="5"/>
      <c r="GHX76" s="5"/>
      <c r="GHY76" s="5"/>
      <c r="GHZ76" s="5"/>
      <c r="GIA76" s="5"/>
      <c r="GIB76" s="5"/>
      <c r="GIC76" s="5"/>
      <c r="GID76" s="5"/>
      <c r="GIE76" s="5"/>
      <c r="GIF76" s="5"/>
      <c r="GIG76" s="5"/>
      <c r="GIH76" s="5"/>
      <c r="GII76" s="5"/>
      <c r="GIJ76" s="5"/>
      <c r="GIK76" s="5"/>
      <c r="GIL76" s="5"/>
      <c r="GIM76" s="5"/>
      <c r="GIN76" s="5"/>
      <c r="GIO76" s="5"/>
      <c r="GIP76" s="5"/>
      <c r="GIQ76" s="5"/>
      <c r="GIR76" s="5"/>
      <c r="GIS76" s="5"/>
      <c r="GIT76" s="5"/>
      <c r="GIU76" s="5"/>
      <c r="GIV76" s="5"/>
      <c r="GIW76" s="5"/>
      <c r="GIX76" s="5"/>
      <c r="GIY76" s="5"/>
      <c r="GIZ76" s="5"/>
      <c r="GJA76" s="5"/>
      <c r="GJB76" s="5"/>
      <c r="GJC76" s="5"/>
      <c r="GJD76" s="5"/>
      <c r="GJE76" s="5"/>
      <c r="GJF76" s="5"/>
      <c r="GJG76" s="5"/>
      <c r="GJH76" s="5"/>
      <c r="GJI76" s="5"/>
      <c r="GJJ76" s="5"/>
      <c r="GJK76" s="5"/>
      <c r="GJL76" s="5"/>
      <c r="GJM76" s="5"/>
      <c r="GJN76" s="5"/>
      <c r="GJO76" s="5"/>
      <c r="GJP76" s="5"/>
      <c r="GJQ76" s="5"/>
      <c r="GJR76" s="5"/>
      <c r="GJS76" s="5"/>
      <c r="GJT76" s="5"/>
      <c r="GJU76" s="5"/>
      <c r="GJV76" s="5"/>
      <c r="GJW76" s="5"/>
      <c r="GJX76" s="5"/>
      <c r="GJY76" s="5"/>
      <c r="GJZ76" s="5"/>
      <c r="GKA76" s="5"/>
      <c r="GKB76" s="5"/>
      <c r="GKC76" s="5"/>
      <c r="GKD76" s="5"/>
      <c r="GKE76" s="5"/>
      <c r="GKF76" s="5"/>
      <c r="GKG76" s="5"/>
      <c r="GKH76" s="5"/>
      <c r="GKI76" s="5"/>
      <c r="GKJ76" s="5"/>
      <c r="GKK76" s="5"/>
      <c r="GKL76" s="5"/>
      <c r="GKM76" s="5"/>
      <c r="GKN76" s="5"/>
      <c r="GKO76" s="5"/>
      <c r="GKP76" s="5"/>
      <c r="GKQ76" s="5"/>
      <c r="GKR76" s="5"/>
      <c r="GKS76" s="5"/>
      <c r="GKT76" s="5"/>
      <c r="GKU76" s="5"/>
      <c r="GKV76" s="5"/>
      <c r="GKW76" s="5"/>
      <c r="GKX76" s="5"/>
      <c r="GKY76" s="5"/>
      <c r="GKZ76" s="5"/>
      <c r="GLA76" s="5"/>
      <c r="GLB76" s="5"/>
      <c r="GLC76" s="5"/>
      <c r="GLD76" s="5"/>
      <c r="GLE76" s="5"/>
      <c r="GLF76" s="5"/>
      <c r="GLG76" s="5"/>
      <c r="GLH76" s="5"/>
      <c r="GLI76" s="5"/>
      <c r="GLJ76" s="5"/>
      <c r="GLK76" s="5"/>
      <c r="GLL76" s="5"/>
      <c r="GLM76" s="5"/>
      <c r="GLN76" s="5"/>
      <c r="GLO76" s="5"/>
      <c r="GLP76" s="5"/>
      <c r="GLQ76" s="5"/>
      <c r="GLR76" s="5"/>
      <c r="GLS76" s="5"/>
      <c r="GLT76" s="5"/>
      <c r="GLU76" s="5"/>
      <c r="GLV76" s="5"/>
      <c r="GLW76" s="5"/>
      <c r="GLX76" s="5"/>
      <c r="GLY76" s="5"/>
      <c r="GLZ76" s="5"/>
      <c r="GMA76" s="5"/>
      <c r="GMB76" s="5"/>
      <c r="GMC76" s="5"/>
      <c r="GMD76" s="5"/>
      <c r="GME76" s="5"/>
      <c r="GMF76" s="5"/>
      <c r="GMG76" s="5"/>
      <c r="GMH76" s="5"/>
      <c r="GMI76" s="5"/>
      <c r="GMJ76" s="5"/>
      <c r="GMK76" s="5"/>
      <c r="GML76" s="5"/>
      <c r="GMM76" s="5"/>
      <c r="GMN76" s="5"/>
      <c r="GMO76" s="5"/>
      <c r="GMP76" s="5"/>
      <c r="GMQ76" s="5"/>
      <c r="GMR76" s="5"/>
      <c r="GMS76" s="5"/>
      <c r="GMT76" s="5"/>
      <c r="GMU76" s="5"/>
      <c r="GMV76" s="5"/>
      <c r="GMW76" s="5"/>
      <c r="GMX76" s="5"/>
      <c r="GMY76" s="5"/>
      <c r="GMZ76" s="5"/>
      <c r="GNA76" s="5"/>
      <c r="GNB76" s="5"/>
      <c r="GNC76" s="5"/>
      <c r="GND76" s="5"/>
      <c r="GNE76" s="5"/>
      <c r="GNF76" s="5"/>
      <c r="GNG76" s="5"/>
      <c r="GNH76" s="5"/>
      <c r="GNI76" s="5"/>
      <c r="GNJ76" s="5"/>
      <c r="GNK76" s="5"/>
      <c r="GNL76" s="5"/>
      <c r="GNM76" s="5"/>
      <c r="GNN76" s="5"/>
      <c r="GNO76" s="5"/>
      <c r="GNP76" s="5"/>
      <c r="GNQ76" s="5"/>
      <c r="GNR76" s="5"/>
      <c r="GNS76" s="5"/>
      <c r="GNT76" s="5"/>
      <c r="GNU76" s="5"/>
      <c r="GNV76" s="5"/>
      <c r="GNW76" s="5"/>
      <c r="GNX76" s="5"/>
      <c r="GNY76" s="5"/>
      <c r="GNZ76" s="5"/>
      <c r="GOA76" s="5"/>
      <c r="GOB76" s="5"/>
      <c r="GOC76" s="5"/>
      <c r="GOD76" s="5"/>
      <c r="GOE76" s="5"/>
      <c r="GOF76" s="5"/>
      <c r="GOG76" s="5"/>
      <c r="GOH76" s="5"/>
      <c r="GOI76" s="5"/>
      <c r="GOJ76" s="5"/>
      <c r="GOK76" s="5"/>
      <c r="GOL76" s="5"/>
      <c r="GOM76" s="5"/>
      <c r="GON76" s="5"/>
      <c r="GOO76" s="5"/>
      <c r="GOP76" s="5"/>
      <c r="GOQ76" s="5"/>
      <c r="GOR76" s="5"/>
      <c r="GOS76" s="5"/>
      <c r="GOT76" s="5"/>
      <c r="GOU76" s="5"/>
      <c r="GOV76" s="5"/>
      <c r="GOW76" s="5"/>
      <c r="GOX76" s="5"/>
      <c r="GOY76" s="5"/>
      <c r="GOZ76" s="5"/>
      <c r="GPA76" s="5"/>
      <c r="GPB76" s="5"/>
      <c r="GPC76" s="5"/>
      <c r="GPD76" s="5"/>
      <c r="GPE76" s="5"/>
      <c r="GPF76" s="5"/>
      <c r="GPG76" s="5"/>
      <c r="GPH76" s="5"/>
      <c r="GPI76" s="5"/>
      <c r="GPJ76" s="5"/>
      <c r="GPK76" s="5"/>
      <c r="GPL76" s="5"/>
      <c r="GPM76" s="5"/>
      <c r="GPN76" s="5"/>
      <c r="GPO76" s="5"/>
      <c r="GPP76" s="5"/>
      <c r="GPQ76" s="5"/>
      <c r="GPR76" s="5"/>
      <c r="GPS76" s="5"/>
      <c r="GPT76" s="5"/>
      <c r="GPU76" s="5"/>
      <c r="GPV76" s="5"/>
      <c r="GPW76" s="5"/>
      <c r="GPX76" s="5"/>
      <c r="GPY76" s="5"/>
      <c r="GPZ76" s="5"/>
      <c r="GQA76" s="5"/>
      <c r="GQB76" s="5"/>
      <c r="GQC76" s="5"/>
      <c r="GQD76" s="5"/>
      <c r="GQE76" s="5"/>
      <c r="GQF76" s="5"/>
      <c r="GQG76" s="5"/>
      <c r="GQH76" s="5"/>
      <c r="GQI76" s="5"/>
      <c r="GQJ76" s="5"/>
      <c r="GQK76" s="5"/>
      <c r="GQL76" s="5"/>
      <c r="GQM76" s="5"/>
      <c r="GQN76" s="5"/>
      <c r="GQO76" s="5"/>
      <c r="GQP76" s="5"/>
      <c r="GQQ76" s="5"/>
      <c r="GQR76" s="5"/>
      <c r="GQS76" s="5"/>
      <c r="GQT76" s="5"/>
      <c r="GQU76" s="5"/>
      <c r="GQV76" s="5"/>
      <c r="GQW76" s="5"/>
      <c r="GQX76" s="5"/>
      <c r="GQY76" s="5"/>
      <c r="GQZ76" s="5"/>
      <c r="GRA76" s="5"/>
      <c r="GRB76" s="5"/>
      <c r="GRC76" s="5"/>
      <c r="GRD76" s="5"/>
      <c r="GRE76" s="5"/>
      <c r="GRF76" s="5"/>
      <c r="GRG76" s="5"/>
      <c r="GRH76" s="5"/>
      <c r="GRI76" s="5"/>
      <c r="GRJ76" s="5"/>
      <c r="GRK76" s="5"/>
      <c r="GRL76" s="5"/>
      <c r="GRM76" s="5"/>
      <c r="GRN76" s="5"/>
      <c r="GRO76" s="5"/>
      <c r="GRP76" s="5"/>
      <c r="GRQ76" s="5"/>
      <c r="GRR76" s="5"/>
      <c r="GRS76" s="5"/>
      <c r="GRT76" s="5"/>
      <c r="GRU76" s="5"/>
      <c r="GRV76" s="5"/>
      <c r="GRW76" s="5"/>
      <c r="GRX76" s="5"/>
      <c r="GRY76" s="5"/>
      <c r="GRZ76" s="5"/>
      <c r="GSA76" s="5"/>
      <c r="GSB76" s="5"/>
      <c r="GSC76" s="5"/>
      <c r="GSD76" s="5"/>
      <c r="GSE76" s="5"/>
      <c r="GSF76" s="5"/>
      <c r="GSG76" s="5"/>
      <c r="GSH76" s="5"/>
      <c r="GSI76" s="5"/>
      <c r="GSJ76" s="5"/>
      <c r="GSK76" s="5"/>
      <c r="GSL76" s="5"/>
      <c r="GSM76" s="5"/>
      <c r="GSN76" s="5"/>
      <c r="GSO76" s="5"/>
      <c r="GSP76" s="5"/>
      <c r="GSQ76" s="5"/>
      <c r="GSR76" s="5"/>
      <c r="GSS76" s="5"/>
      <c r="GST76" s="5"/>
      <c r="GSU76" s="5"/>
      <c r="GSV76" s="5"/>
      <c r="GSW76" s="5"/>
      <c r="GSX76" s="5"/>
      <c r="GSY76" s="5"/>
      <c r="GSZ76" s="5"/>
      <c r="GTA76" s="5"/>
      <c r="GTB76" s="5"/>
      <c r="GTC76" s="5"/>
      <c r="GTD76" s="5"/>
      <c r="GTE76" s="5"/>
      <c r="GTF76" s="5"/>
      <c r="GTG76" s="5"/>
      <c r="GTH76" s="5"/>
      <c r="GTI76" s="5"/>
      <c r="GTJ76" s="5"/>
      <c r="GTK76" s="5"/>
      <c r="GTL76" s="5"/>
      <c r="GTM76" s="5"/>
      <c r="GTN76" s="5"/>
      <c r="GTO76" s="5"/>
      <c r="GTP76" s="5"/>
      <c r="GTQ76" s="5"/>
      <c r="GTR76" s="5"/>
      <c r="GTS76" s="5"/>
      <c r="GTT76" s="5"/>
      <c r="GTU76" s="5"/>
      <c r="GTV76" s="5"/>
      <c r="GTW76" s="5"/>
      <c r="GTX76" s="5"/>
      <c r="GTY76" s="5"/>
      <c r="GTZ76" s="5"/>
      <c r="GUA76" s="5"/>
      <c r="GUB76" s="5"/>
      <c r="GUC76" s="5"/>
      <c r="GUD76" s="5"/>
      <c r="GUE76" s="5"/>
      <c r="GUF76" s="5"/>
      <c r="GUG76" s="5"/>
      <c r="GUH76" s="5"/>
      <c r="GUI76" s="5"/>
      <c r="GUJ76" s="5"/>
      <c r="GUK76" s="5"/>
      <c r="GUL76" s="5"/>
      <c r="GUM76" s="5"/>
      <c r="GUN76" s="5"/>
      <c r="GUO76" s="5"/>
      <c r="GUP76" s="5"/>
      <c r="GUQ76" s="5"/>
      <c r="GUR76" s="5"/>
      <c r="GUS76" s="5"/>
      <c r="GUT76" s="5"/>
      <c r="GUU76" s="5"/>
      <c r="GUV76" s="5"/>
      <c r="GUW76" s="5"/>
      <c r="GUX76" s="5"/>
      <c r="GUY76" s="5"/>
      <c r="GUZ76" s="5"/>
      <c r="GVA76" s="5"/>
      <c r="GVB76" s="5"/>
      <c r="GVC76" s="5"/>
      <c r="GVD76" s="5"/>
      <c r="GVE76" s="5"/>
      <c r="GVF76" s="5"/>
      <c r="GVG76" s="5"/>
      <c r="GVH76" s="5"/>
      <c r="GVI76" s="5"/>
      <c r="GVJ76" s="5"/>
      <c r="GVK76" s="5"/>
      <c r="GVL76" s="5"/>
      <c r="GVM76" s="5"/>
      <c r="GVN76" s="5"/>
      <c r="GVO76" s="5"/>
      <c r="GVP76" s="5"/>
      <c r="GVQ76" s="5"/>
      <c r="GVR76" s="5"/>
      <c r="GVS76" s="5"/>
      <c r="GVT76" s="5"/>
      <c r="GVU76" s="5"/>
      <c r="GVV76" s="5"/>
      <c r="GVW76" s="5"/>
      <c r="GVX76" s="5"/>
      <c r="GVY76" s="5"/>
      <c r="GVZ76" s="5"/>
      <c r="GWA76" s="5"/>
      <c r="GWB76" s="5"/>
      <c r="GWC76" s="5"/>
      <c r="GWD76" s="5"/>
      <c r="GWE76" s="5"/>
      <c r="GWF76" s="5"/>
      <c r="GWG76" s="5"/>
      <c r="GWH76" s="5"/>
      <c r="GWI76" s="5"/>
      <c r="GWJ76" s="5"/>
      <c r="GWK76" s="5"/>
      <c r="GWL76" s="5"/>
      <c r="GWM76" s="5"/>
      <c r="GWN76" s="5"/>
      <c r="GWO76" s="5"/>
      <c r="GWP76" s="5"/>
      <c r="GWQ76" s="5"/>
      <c r="GWR76" s="5"/>
      <c r="GWS76" s="5"/>
      <c r="GWT76" s="5"/>
      <c r="GWU76" s="5"/>
      <c r="GWV76" s="5"/>
      <c r="GWW76" s="5"/>
      <c r="GWX76" s="5"/>
      <c r="GWY76" s="5"/>
      <c r="GWZ76" s="5"/>
      <c r="GXA76" s="5"/>
      <c r="GXB76" s="5"/>
      <c r="GXC76" s="5"/>
      <c r="GXD76" s="5"/>
      <c r="GXE76" s="5"/>
      <c r="GXF76" s="5"/>
      <c r="GXG76" s="5"/>
      <c r="GXH76" s="5"/>
      <c r="GXI76" s="5"/>
      <c r="GXJ76" s="5"/>
      <c r="GXK76" s="5"/>
      <c r="GXL76" s="5"/>
      <c r="GXM76" s="5"/>
      <c r="GXN76" s="5"/>
      <c r="GXO76" s="5"/>
      <c r="GXP76" s="5"/>
      <c r="GXQ76" s="5"/>
      <c r="GXR76" s="5"/>
      <c r="GXS76" s="5"/>
      <c r="GXT76" s="5"/>
      <c r="GXU76" s="5"/>
      <c r="GXV76" s="5"/>
      <c r="GXW76" s="5"/>
      <c r="GXX76" s="5"/>
      <c r="GXY76" s="5"/>
      <c r="GXZ76" s="5"/>
      <c r="GYA76" s="5"/>
      <c r="GYB76" s="5"/>
      <c r="GYC76" s="5"/>
      <c r="GYD76" s="5"/>
      <c r="GYE76" s="5"/>
      <c r="GYF76" s="5"/>
      <c r="GYG76" s="5"/>
      <c r="GYH76" s="5"/>
      <c r="GYI76" s="5"/>
      <c r="GYJ76" s="5"/>
      <c r="GYK76" s="5"/>
      <c r="GYL76" s="5"/>
      <c r="GYM76" s="5"/>
      <c r="GYN76" s="5"/>
      <c r="GYO76" s="5"/>
      <c r="GYP76" s="5"/>
      <c r="GYQ76" s="5"/>
      <c r="GYR76" s="5"/>
      <c r="GYS76" s="5"/>
      <c r="GYT76" s="5"/>
      <c r="GYU76" s="5"/>
      <c r="GYV76" s="5"/>
      <c r="GYW76" s="5"/>
      <c r="GYX76" s="5"/>
      <c r="GYY76" s="5"/>
      <c r="GYZ76" s="5"/>
      <c r="GZA76" s="5"/>
      <c r="GZB76" s="5"/>
      <c r="GZC76" s="5"/>
      <c r="GZD76" s="5"/>
      <c r="GZE76" s="5"/>
      <c r="GZF76" s="5"/>
      <c r="GZG76" s="5"/>
      <c r="GZH76" s="5"/>
      <c r="GZI76" s="5"/>
      <c r="GZJ76" s="5"/>
      <c r="GZK76" s="5"/>
      <c r="GZL76" s="5"/>
      <c r="GZM76" s="5"/>
      <c r="GZN76" s="5"/>
      <c r="GZO76" s="5"/>
      <c r="GZP76" s="5"/>
      <c r="GZQ76" s="5"/>
      <c r="GZR76" s="5"/>
      <c r="GZS76" s="5"/>
      <c r="GZT76" s="5"/>
      <c r="GZU76" s="5"/>
      <c r="GZV76" s="5"/>
      <c r="GZW76" s="5"/>
      <c r="GZX76" s="5"/>
      <c r="GZY76" s="5"/>
      <c r="GZZ76" s="5"/>
      <c r="HAA76" s="5"/>
      <c r="HAB76" s="5"/>
      <c r="HAC76" s="5"/>
      <c r="HAD76" s="5"/>
      <c r="HAE76" s="5"/>
      <c r="HAF76" s="5"/>
      <c r="HAG76" s="5"/>
      <c r="HAH76" s="5"/>
      <c r="HAI76" s="5"/>
      <c r="HAJ76" s="5"/>
      <c r="HAK76" s="5"/>
      <c r="HAL76" s="5"/>
      <c r="HAM76" s="5"/>
      <c r="HAN76" s="5"/>
      <c r="HAO76" s="5"/>
      <c r="HAP76" s="5"/>
      <c r="HAQ76" s="5"/>
      <c r="HAR76" s="5"/>
      <c r="HAS76" s="5"/>
      <c r="HAT76" s="5"/>
      <c r="HAU76" s="5"/>
      <c r="HAV76" s="5"/>
      <c r="HAW76" s="5"/>
      <c r="HAX76" s="5"/>
      <c r="HAY76" s="5"/>
      <c r="HAZ76" s="5"/>
      <c r="HBA76" s="5"/>
      <c r="HBB76" s="5"/>
      <c r="HBC76" s="5"/>
      <c r="HBD76" s="5"/>
      <c r="HBE76" s="5"/>
      <c r="HBF76" s="5"/>
      <c r="HBG76" s="5"/>
      <c r="HBH76" s="5"/>
      <c r="HBI76" s="5"/>
    </row>
    <row r="77" spans="2:5472" ht="69.599999999999994" customHeight="1" thickTop="1" thickBot="1">
      <c r="B77" s="643" t="s">
        <v>284</v>
      </c>
      <c r="C77" s="644">
        <v>902608841</v>
      </c>
      <c r="D77" s="5"/>
      <c r="M77" s="645" t="s">
        <v>32</v>
      </c>
      <c r="N77" s="646"/>
      <c r="O77" s="646"/>
      <c r="P77" s="646"/>
      <c r="Q77" s="646"/>
      <c r="R77" s="646"/>
      <c r="S77" s="646"/>
      <c r="T77" s="646"/>
      <c r="U77" s="646"/>
      <c r="V77" s="647"/>
      <c r="W77" s="17"/>
      <c r="X77" s="17"/>
      <c r="AU77" s="5"/>
      <c r="BG77" s="11"/>
      <c r="BH77" s="9"/>
      <c r="BI77" s="4"/>
      <c r="BS77" s="5"/>
      <c r="CG77" s="25"/>
    </row>
    <row r="78" spans="2:5472" ht="39.6" customHeight="1" thickTop="1" thickBot="1">
      <c r="B78" s="643" t="s">
        <v>285</v>
      </c>
      <c r="C78" s="644">
        <v>931254</v>
      </c>
      <c r="D78" s="5"/>
      <c r="M78" s="648" t="s">
        <v>37</v>
      </c>
      <c r="N78" s="649"/>
      <c r="O78" s="649"/>
      <c r="P78" s="649"/>
      <c r="Q78" s="649"/>
      <c r="R78" s="649"/>
      <c r="S78" s="649"/>
      <c r="T78" s="649"/>
      <c r="U78" s="649"/>
      <c r="V78" s="650"/>
      <c r="W78" s="17"/>
      <c r="X78" s="17"/>
      <c r="AU78" s="5"/>
      <c r="BG78" s="11"/>
      <c r="BH78" s="9"/>
      <c r="BI78" s="4"/>
      <c r="BS78" s="5"/>
      <c r="CG78" s="25"/>
    </row>
    <row r="79" spans="2:5472" ht="42.6" customHeight="1" thickTop="1" thickBot="1">
      <c r="B79" s="643" t="s">
        <v>286</v>
      </c>
      <c r="C79" s="651">
        <f>C77/C78</f>
        <v>969.24022984062356</v>
      </c>
      <c r="D79" s="5"/>
      <c r="M79" s="770" t="s">
        <v>287</v>
      </c>
      <c r="N79" s="771"/>
      <c r="O79" s="771"/>
      <c r="P79" s="771"/>
      <c r="Q79" s="771"/>
      <c r="R79" s="771"/>
      <c r="S79" s="771"/>
      <c r="T79" s="771"/>
      <c r="U79" s="771"/>
      <c r="V79" s="772">
        <f>C79</f>
        <v>969.24022984062356</v>
      </c>
      <c r="W79" s="17"/>
      <c r="X79" s="17"/>
      <c r="AU79" s="5"/>
      <c r="BG79" s="11"/>
      <c r="BH79" s="9"/>
      <c r="BI79" s="4"/>
      <c r="BS79" s="5"/>
      <c r="CG79" s="25"/>
    </row>
    <row r="80" spans="2:5472" ht="16.8" customHeight="1" thickTop="1">
      <c r="D80" s="5"/>
      <c r="M80" s="5"/>
      <c r="N80" s="5"/>
      <c r="O80" s="5"/>
      <c r="P80" s="5"/>
      <c r="Q80" s="5"/>
      <c r="R80" s="5"/>
      <c r="S80" s="5"/>
      <c r="T80" s="5"/>
      <c r="U80" s="5"/>
      <c r="V80" s="5"/>
      <c r="W80" s="17"/>
      <c r="X80" s="17"/>
      <c r="AT80" s="5"/>
      <c r="AU80" s="5"/>
      <c r="BG80" s="11"/>
      <c r="BH80" s="9"/>
      <c r="BI80" s="4"/>
      <c r="BS80" s="5"/>
      <c r="CG80" s="25"/>
    </row>
    <row r="81" spans="2:203 5469:5495" ht="16.8" customHeight="1">
      <c r="D81" s="5"/>
      <c r="W81" s="17"/>
      <c r="X81" s="17"/>
      <c r="AT81" s="5"/>
      <c r="AU81" s="5"/>
      <c r="BS81" s="5"/>
      <c r="CA81" s="4"/>
      <c r="CB81" s="4"/>
      <c r="CC81" s="4"/>
      <c r="CG81" s="25"/>
    </row>
    <row r="82" spans="2:203 5469:5495" ht="29.4">
      <c r="W82" s="17"/>
      <c r="X82" s="17"/>
      <c r="AT82" s="5"/>
      <c r="AU82" s="5"/>
      <c r="BR82" s="5"/>
      <c r="BS82" s="5"/>
      <c r="CA82" s="4"/>
      <c r="CB82" s="4"/>
      <c r="CC82" s="4"/>
      <c r="CG82" s="25"/>
    </row>
    <row r="83" spans="2:203 5469:5495" ht="29.4">
      <c r="W83" s="17"/>
      <c r="X83" s="17"/>
      <c r="AT83" s="5"/>
      <c r="AU83" s="5"/>
      <c r="BR83" s="5"/>
      <c r="BS83" s="5"/>
      <c r="CA83" s="4"/>
      <c r="CB83" s="4"/>
      <c r="CC83" s="4"/>
      <c r="CG83" s="25"/>
    </row>
    <row r="84" spans="2:203 5469:5495" ht="29.4">
      <c r="W84" s="17"/>
      <c r="X84" s="17"/>
      <c r="AT84" s="5"/>
      <c r="AU84" s="5"/>
      <c r="CA84" s="4"/>
      <c r="CB84" s="4"/>
      <c r="CC84" s="4"/>
      <c r="CG84" s="25"/>
    </row>
    <row r="85" spans="2:203 5469:5495" ht="24.6">
      <c r="W85" s="17"/>
      <c r="X85" s="17"/>
      <c r="AT85" s="5"/>
      <c r="AU85" s="5"/>
      <c r="CA85" s="4"/>
      <c r="CB85" s="4"/>
      <c r="CC85" s="4"/>
      <c r="CH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row>
    <row r="86" spans="2:203 5469:5495" ht="24.6">
      <c r="W86" s="17"/>
      <c r="X86" s="17"/>
      <c r="AT86" s="272"/>
      <c r="AU86" s="272"/>
      <c r="CA86" s="4"/>
      <c r="CB86" s="4"/>
      <c r="CH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row>
    <row r="87" spans="2:203 5469:5495" s="272" customFormat="1" ht="24.6">
      <c r="W87" s="17"/>
      <c r="X87" s="17"/>
      <c r="BI87" s="11"/>
      <c r="BJ87" s="11"/>
      <c r="BK87" s="11"/>
      <c r="BL87" s="11"/>
      <c r="BM87" s="11"/>
      <c r="BN87" s="11"/>
      <c r="BO87" s="11"/>
      <c r="BP87" s="11"/>
      <c r="BQ87" s="11"/>
      <c r="BR87" s="11"/>
      <c r="BS87" s="11"/>
      <c r="CA87" s="11"/>
      <c r="CB87" s="11"/>
      <c r="CC87" s="11"/>
      <c r="CK87" s="5"/>
      <c r="CL87" s="5"/>
      <c r="CM87" s="4"/>
      <c r="CN87" s="4"/>
      <c r="CO87" s="4"/>
      <c r="CP87" s="4"/>
      <c r="CQ87" s="4"/>
      <c r="CR87" s="4"/>
      <c r="CS87" s="4"/>
      <c r="CT87" s="4"/>
      <c r="CU87" s="4"/>
      <c r="CV87" s="4"/>
      <c r="CW87" s="4"/>
      <c r="HBI87" s="11"/>
      <c r="HBJ87" s="11"/>
      <c r="HBK87" s="11"/>
      <c r="HBL87" s="11"/>
      <c r="HBM87" s="11"/>
      <c r="HBN87" s="11"/>
      <c r="HBO87" s="11"/>
      <c r="HBP87" s="11"/>
      <c r="HBQ87" s="11"/>
      <c r="HBR87" s="11"/>
      <c r="HBS87" s="11"/>
      <c r="HBT87" s="11"/>
      <c r="HBU87" s="11"/>
      <c r="HBV87" s="11"/>
      <c r="HBW87" s="11"/>
      <c r="HBX87" s="11"/>
      <c r="HBY87" s="11"/>
      <c r="HBZ87" s="11"/>
      <c r="HCA87" s="11"/>
      <c r="HCB87" s="11"/>
      <c r="HCC87" s="11"/>
      <c r="HCD87" s="11"/>
      <c r="HCE87" s="11"/>
      <c r="HCF87" s="11"/>
      <c r="HCG87" s="11"/>
      <c r="HCH87" s="11"/>
      <c r="HCI87" s="11"/>
    </row>
    <row r="88" spans="2:203 5469:5495" s="272" customFormat="1" ht="24.6">
      <c r="W88" s="17"/>
      <c r="X88" s="17"/>
      <c r="BI88" s="11"/>
      <c r="BJ88" s="11"/>
      <c r="BK88" s="11"/>
      <c r="BL88" s="11"/>
      <c r="BM88" s="11"/>
      <c r="BN88" s="11"/>
      <c r="BO88" s="11"/>
      <c r="BP88" s="11"/>
      <c r="BQ88" s="11"/>
      <c r="BR88" s="11"/>
      <c r="BS88" s="11"/>
      <c r="CA88" s="11"/>
      <c r="CB88" s="11"/>
      <c r="CC88" s="11"/>
      <c r="CK88" s="5"/>
      <c r="CL88" s="5"/>
      <c r="CM88" s="4"/>
      <c r="CN88" s="4"/>
      <c r="CO88" s="4"/>
      <c r="CP88" s="4"/>
      <c r="CQ88" s="4"/>
      <c r="CR88" s="4"/>
      <c r="CS88" s="4"/>
      <c r="CT88" s="4"/>
      <c r="CU88" s="4"/>
      <c r="CV88" s="4"/>
      <c r="CW88" s="4"/>
      <c r="HBI88" s="11"/>
      <c r="HBJ88" s="11"/>
      <c r="HBK88" s="11"/>
      <c r="HBL88" s="11"/>
      <c r="HBM88" s="11"/>
      <c r="HBN88" s="11"/>
      <c r="HBO88" s="11"/>
      <c r="HBP88" s="11"/>
      <c r="HBQ88" s="11"/>
      <c r="HBR88" s="11"/>
      <c r="HBS88" s="11"/>
      <c r="HBT88" s="11"/>
      <c r="HBU88" s="11"/>
      <c r="HBV88" s="11"/>
      <c r="HBW88" s="11"/>
      <c r="HBX88" s="11"/>
      <c r="HBY88" s="11"/>
      <c r="HBZ88" s="11"/>
      <c r="HCA88" s="11"/>
      <c r="HCB88" s="11"/>
      <c r="HCC88" s="11"/>
      <c r="HCD88" s="11"/>
      <c r="HCE88" s="11"/>
      <c r="HCF88" s="11"/>
      <c r="HCG88" s="11"/>
      <c r="HCH88" s="11"/>
      <c r="HCI88" s="11"/>
    </row>
    <row r="89" spans="2:203 5469:5495" s="272" customFormat="1" ht="24.6">
      <c r="W89" s="17"/>
      <c r="X89" s="17"/>
      <c r="BI89" s="11"/>
      <c r="BJ89" s="11"/>
      <c r="BK89" s="11"/>
      <c r="BL89" s="11"/>
      <c r="BM89" s="11"/>
      <c r="BN89" s="11"/>
      <c r="BO89" s="11"/>
      <c r="BP89" s="11"/>
      <c r="BQ89" s="11"/>
      <c r="BR89" s="11"/>
      <c r="BS89" s="11"/>
      <c r="CA89" s="11"/>
      <c r="CB89" s="11"/>
      <c r="CK89" s="5"/>
      <c r="CL89" s="5"/>
      <c r="CM89" s="4"/>
      <c r="CN89" s="4"/>
      <c r="CO89" s="4"/>
      <c r="CP89" s="4"/>
      <c r="CQ89" s="4"/>
      <c r="CR89" s="4"/>
      <c r="CS89" s="4"/>
      <c r="CT89" s="4"/>
      <c r="CU89" s="4"/>
      <c r="CV89" s="4"/>
      <c r="CW89" s="4"/>
      <c r="HBI89" s="11"/>
      <c r="HBJ89" s="11"/>
      <c r="HBK89" s="11"/>
      <c r="HBL89" s="11"/>
      <c r="HBM89" s="11"/>
      <c r="HBN89" s="11"/>
      <c r="HBO89" s="11"/>
      <c r="HBP89" s="11"/>
      <c r="HBQ89" s="11"/>
      <c r="HBR89" s="11"/>
      <c r="HBS89" s="11"/>
      <c r="HBT89" s="11"/>
      <c r="HBU89" s="11"/>
      <c r="HBV89" s="11"/>
      <c r="HBW89" s="11"/>
      <c r="HBX89" s="11"/>
      <c r="HBY89" s="11"/>
      <c r="HBZ89" s="11"/>
      <c r="HCA89" s="11"/>
      <c r="HCB89" s="11"/>
      <c r="HCC89" s="11"/>
      <c r="HCD89" s="11"/>
      <c r="HCE89" s="11"/>
      <c r="HCF89" s="11"/>
      <c r="HCG89" s="11"/>
      <c r="HCH89" s="11"/>
      <c r="HCI89" s="11"/>
    </row>
    <row r="90" spans="2:203 5469:5495" s="272" customFormat="1" ht="25.2" thickBot="1">
      <c r="W90" s="17"/>
      <c r="X90" s="17"/>
      <c r="BI90" s="11"/>
      <c r="BJ90" s="11"/>
      <c r="BK90" s="11"/>
      <c r="BL90" s="11"/>
      <c r="BM90" s="11"/>
      <c r="BN90" s="11"/>
      <c r="BO90" s="11"/>
      <c r="BP90" s="11"/>
      <c r="BQ90" s="11"/>
      <c r="BR90" s="11"/>
      <c r="BS90" s="11"/>
      <c r="CA90" s="11"/>
      <c r="CB90" s="11"/>
      <c r="CK90" s="5"/>
      <c r="CL90" s="5"/>
      <c r="CM90" s="4"/>
      <c r="CN90" s="4"/>
      <c r="CO90" s="4"/>
      <c r="CP90" s="4"/>
      <c r="CQ90" s="4"/>
      <c r="CR90" s="4"/>
      <c r="CS90" s="4"/>
      <c r="CT90" s="4"/>
      <c r="CU90" s="4"/>
      <c r="CV90" s="4"/>
      <c r="CW90" s="4"/>
      <c r="HBI90" s="11"/>
      <c r="HBJ90" s="11"/>
      <c r="HBK90" s="11"/>
      <c r="HBL90" s="11"/>
      <c r="HBM90" s="11"/>
      <c r="HBN90" s="11"/>
      <c r="HBO90" s="11"/>
      <c r="HBP90" s="11"/>
      <c r="HBQ90" s="11"/>
      <c r="HBR90" s="11"/>
      <c r="HBS90" s="11"/>
      <c r="HBT90" s="11"/>
      <c r="HBU90" s="11"/>
      <c r="HBV90" s="11"/>
      <c r="HBW90" s="11"/>
      <c r="HBX90" s="11"/>
      <c r="HBY90" s="11"/>
      <c r="HBZ90" s="11"/>
      <c r="HCA90" s="11"/>
      <c r="HCB90" s="11"/>
      <c r="HCC90" s="11"/>
      <c r="HCD90" s="11"/>
      <c r="HCE90" s="11"/>
      <c r="HCF90" s="11"/>
      <c r="HCG90" s="11"/>
      <c r="HCH90" s="11"/>
      <c r="HCI90" s="11"/>
    </row>
    <row r="91" spans="2:203 5469:5495" s="272" customFormat="1" ht="35.4" thickTop="1" thickBot="1">
      <c r="B91" s="652" t="s">
        <v>288</v>
      </c>
      <c r="C91" s="653">
        <v>2</v>
      </c>
      <c r="D91" s="654" t="s">
        <v>289</v>
      </c>
      <c r="E91" s="145"/>
      <c r="F91" s="145"/>
      <c r="G91" s="145"/>
      <c r="H91" s="145"/>
      <c r="I91" s="487"/>
      <c r="J91" s="4"/>
      <c r="W91" s="17"/>
      <c r="X91" s="17"/>
      <c r="BI91" s="11"/>
      <c r="BJ91" s="11"/>
      <c r="BK91" s="11"/>
      <c r="BL91" s="11"/>
      <c r="BM91" s="11"/>
      <c r="BN91" s="11"/>
      <c r="BO91" s="11"/>
      <c r="BP91" s="11"/>
      <c r="BQ91" s="11"/>
      <c r="BR91" s="11"/>
      <c r="BS91" s="11"/>
      <c r="CA91" s="11"/>
      <c r="CB91" s="11"/>
      <c r="CK91" s="5"/>
      <c r="CL91" s="5"/>
      <c r="CM91" s="4"/>
      <c r="CN91" s="4"/>
      <c r="CO91" s="4"/>
      <c r="CP91" s="4"/>
      <c r="CQ91" s="4"/>
      <c r="CR91" s="4"/>
      <c r="CS91" s="4"/>
      <c r="CT91" s="4"/>
      <c r="CU91" s="4"/>
      <c r="CV91" s="4"/>
      <c r="CW91" s="4"/>
      <c r="HBI91" s="11"/>
      <c r="HBJ91" s="11"/>
      <c r="HBK91" s="11"/>
      <c r="HBL91" s="11"/>
      <c r="HBM91" s="11"/>
      <c r="HBN91" s="11"/>
      <c r="HBO91" s="11"/>
      <c r="HBP91" s="11"/>
      <c r="HBQ91" s="11"/>
      <c r="HBR91" s="11"/>
      <c r="HBS91" s="11"/>
      <c r="HBT91" s="11"/>
      <c r="HBU91" s="11"/>
      <c r="HBV91" s="11"/>
      <c r="HBW91" s="11"/>
      <c r="HBX91" s="11"/>
      <c r="HBY91" s="11"/>
      <c r="HBZ91" s="11"/>
      <c r="HCA91" s="11"/>
      <c r="HCB91" s="11"/>
      <c r="HCC91" s="11"/>
      <c r="HCD91" s="11"/>
      <c r="HCE91" s="11"/>
      <c r="HCF91" s="11"/>
      <c r="HCG91" s="11"/>
      <c r="HCH91" s="11"/>
      <c r="HCI91" s="11"/>
    </row>
    <row r="92" spans="2:203 5469:5495" s="272" customFormat="1" ht="25.8" thickTop="1">
      <c r="B92" s="655" t="s">
        <v>290</v>
      </c>
      <c r="C92" s="656"/>
      <c r="D92" s="657" t="s">
        <v>291</v>
      </c>
      <c r="E92" s="657"/>
      <c r="F92" s="658">
        <f>(B16*3.5)*F93</f>
        <v>14109.648000000001</v>
      </c>
      <c r="G92" s="659">
        <v>14183</v>
      </c>
      <c r="H92" s="660" t="s">
        <v>11</v>
      </c>
      <c r="I92" s="661">
        <f>14183*10</f>
        <v>141830</v>
      </c>
      <c r="J92" s="4"/>
      <c r="W92" s="17"/>
      <c r="X92" s="17"/>
      <c r="BI92" s="11"/>
      <c r="BJ92" s="11"/>
      <c r="BK92" s="11"/>
      <c r="BL92" s="11"/>
      <c r="BM92" s="11"/>
      <c r="BN92" s="11"/>
      <c r="BO92" s="11"/>
      <c r="BP92" s="11"/>
      <c r="BQ92" s="11"/>
      <c r="BR92" s="11"/>
      <c r="BS92" s="11"/>
      <c r="CA92" s="11"/>
      <c r="CB92" s="11"/>
      <c r="CC92" s="11"/>
      <c r="CK92" s="5"/>
      <c r="CL92" s="5"/>
      <c r="CM92" s="4"/>
      <c r="CN92" s="4"/>
      <c r="CO92" s="4"/>
      <c r="CP92" s="4"/>
      <c r="CQ92" s="4"/>
      <c r="CR92" s="4"/>
      <c r="CS92" s="4"/>
      <c r="CT92" s="4"/>
      <c r="CU92" s="4"/>
      <c r="CV92" s="4"/>
      <c r="CW92" s="4"/>
      <c r="HBI92" s="11"/>
      <c r="HBJ92" s="11"/>
      <c r="HBK92" s="11"/>
      <c r="HBL92" s="11"/>
      <c r="HBM92" s="11"/>
      <c r="HBN92" s="11"/>
      <c r="HBO92" s="11"/>
      <c r="HBP92" s="11"/>
      <c r="HBQ92" s="11"/>
      <c r="HBR92" s="11"/>
      <c r="HBS92" s="11"/>
      <c r="HBT92" s="11"/>
      <c r="HBU92" s="11"/>
      <c r="HBV92" s="11"/>
      <c r="HBW92" s="11"/>
      <c r="HBX92" s="11"/>
      <c r="HBY92" s="11"/>
      <c r="HBZ92" s="11"/>
      <c r="HCA92" s="11"/>
      <c r="HCB92" s="11"/>
      <c r="HCC92" s="11"/>
      <c r="HCD92" s="11"/>
      <c r="HCE92" s="11"/>
      <c r="HCF92" s="11"/>
      <c r="HCG92" s="11"/>
      <c r="HCH92" s="11"/>
      <c r="HCI92" s="11"/>
    </row>
    <row r="93" spans="2:203 5469:5495" s="272" customFormat="1" ht="31.8" thickBot="1">
      <c r="B93" s="662" t="s">
        <v>292</v>
      </c>
      <c r="C93" s="663"/>
      <c r="D93" s="663"/>
      <c r="E93" s="663"/>
      <c r="F93" s="664">
        <v>9.8000000000000004E-2</v>
      </c>
      <c r="G93" s="665" t="s">
        <v>293</v>
      </c>
      <c r="H93" s="666" t="s">
        <v>294</v>
      </c>
      <c r="I93" s="667" t="s">
        <v>295</v>
      </c>
      <c r="J93" s="4"/>
      <c r="W93" s="17"/>
      <c r="X93" s="17"/>
      <c r="BI93" s="11"/>
      <c r="BJ93" s="11"/>
      <c r="BK93" s="11"/>
      <c r="BL93" s="11"/>
      <c r="BM93" s="11"/>
      <c r="BN93" s="11"/>
      <c r="BO93" s="11"/>
      <c r="BP93" s="11"/>
      <c r="BQ93" s="11"/>
      <c r="BR93" s="11"/>
      <c r="BS93" s="11"/>
      <c r="CA93" s="11"/>
      <c r="CB93" s="11"/>
      <c r="CC93" s="11"/>
      <c r="CK93" s="5"/>
      <c r="CL93" s="5"/>
      <c r="CM93" s="4"/>
      <c r="CN93" s="4"/>
      <c r="CO93" s="4"/>
      <c r="CP93" s="4"/>
      <c r="CQ93" s="4"/>
      <c r="CR93" s="4"/>
      <c r="CS93" s="4"/>
      <c r="CT93" s="4"/>
      <c r="CU93" s="4"/>
      <c r="CV93" s="4"/>
      <c r="CW93" s="4"/>
      <c r="HBI93" s="11"/>
      <c r="HBJ93" s="11"/>
      <c r="HBK93" s="11"/>
      <c r="HBL93" s="11"/>
      <c r="HBM93" s="11"/>
      <c r="HBN93" s="11"/>
      <c r="HBO93" s="11"/>
      <c r="HBP93" s="11"/>
      <c r="HBQ93" s="11"/>
      <c r="HBR93" s="11"/>
      <c r="HBS93" s="11"/>
      <c r="HBT93" s="11"/>
      <c r="HBU93" s="11"/>
      <c r="HBV93" s="11"/>
      <c r="HBW93" s="11"/>
      <c r="HBX93" s="11"/>
      <c r="HBY93" s="11"/>
      <c r="HBZ93" s="11"/>
      <c r="HCA93" s="11"/>
      <c r="HCB93" s="11"/>
      <c r="HCC93" s="11"/>
      <c r="HCD93" s="11"/>
      <c r="HCE93" s="11"/>
      <c r="HCF93" s="11"/>
      <c r="HCG93" s="11"/>
      <c r="HCH93" s="11"/>
      <c r="HCI93" s="11"/>
    </row>
    <row r="94" spans="2:203 5469:5495" s="272" customFormat="1" ht="50.4" customHeight="1" thickTop="1" thickBot="1">
      <c r="B94" s="668" t="s">
        <v>296</v>
      </c>
      <c r="C94" s="669">
        <f>+IF(E16&lt;=I92,E16*F93,IF(E16&gt;I92,F92," "))</f>
        <v>7056</v>
      </c>
      <c r="D94" s="670" t="s">
        <v>297</v>
      </c>
      <c r="E94" s="671"/>
      <c r="F94" s="672">
        <f>IF(E16&lt;=I92,E16/G92,IF(E16&gt;I92,10," "))</f>
        <v>5.0765000352534724</v>
      </c>
      <c r="G94" s="673" t="s">
        <v>82</v>
      </c>
      <c r="H94" s="674">
        <v>69</v>
      </c>
      <c r="I94" s="675">
        <f>H94*F94</f>
        <v>350.27850243248957</v>
      </c>
      <c r="J94" s="4"/>
      <c r="W94" s="17"/>
      <c r="X94" s="17"/>
      <c r="BI94" s="11"/>
      <c r="BJ94" s="11"/>
      <c r="BK94" s="11"/>
      <c r="BL94" s="11"/>
      <c r="BM94" s="11"/>
      <c r="BN94" s="11"/>
      <c r="BO94" s="11"/>
      <c r="BP94" s="11"/>
      <c r="BQ94" s="11"/>
      <c r="BR94" s="11"/>
      <c r="BS94" s="11"/>
      <c r="CA94" s="11"/>
      <c r="CB94" s="11"/>
      <c r="CK94" s="5"/>
      <c r="CL94" s="5"/>
      <c r="CM94" s="4"/>
      <c r="CN94" s="4"/>
      <c r="CO94" s="4"/>
      <c r="CP94" s="4"/>
      <c r="CQ94" s="4"/>
      <c r="CR94" s="4"/>
      <c r="CS94" s="4"/>
      <c r="CT94" s="4"/>
      <c r="CU94" s="4"/>
      <c r="CV94" s="4"/>
      <c r="CW94" s="4"/>
      <c r="HBI94" s="11"/>
      <c r="HBJ94" s="11"/>
      <c r="HBK94" s="11"/>
      <c r="HBL94" s="11"/>
      <c r="HBM94" s="11"/>
      <c r="HBN94" s="11"/>
      <c r="HBO94" s="11"/>
      <c r="HBP94" s="11"/>
      <c r="HBQ94" s="11"/>
      <c r="HBR94" s="11"/>
      <c r="HBS94" s="11"/>
      <c r="HBT94" s="11"/>
      <c r="HBU94" s="11"/>
      <c r="HBV94" s="11"/>
      <c r="HBW94" s="11"/>
      <c r="HBX94" s="11"/>
      <c r="HBY94" s="11"/>
      <c r="HBZ94" s="11"/>
      <c r="HCA94" s="11"/>
      <c r="HCB94" s="11"/>
      <c r="HCC94" s="11"/>
      <c r="HCD94" s="11"/>
      <c r="HCE94" s="11"/>
      <c r="HCF94" s="11"/>
      <c r="HCG94" s="11"/>
      <c r="HCH94" s="11"/>
      <c r="HCI94" s="11"/>
    </row>
    <row r="95" spans="2:203 5469:5495" s="272" customFormat="1" ht="26.4" thickTop="1" thickBot="1">
      <c r="B95" s="676" t="s">
        <v>298</v>
      </c>
      <c r="C95" s="677" t="s">
        <v>299</v>
      </c>
      <c r="D95" s="5"/>
      <c r="E95" s="5"/>
      <c r="F95" s="678" t="s">
        <v>300</v>
      </c>
      <c r="G95" s="679"/>
      <c r="H95" s="680">
        <v>27</v>
      </c>
      <c r="I95" s="681"/>
      <c r="J95" s="4"/>
      <c r="W95" s="17"/>
      <c r="X95" s="17"/>
      <c r="AU95" s="11"/>
      <c r="AV95" s="11"/>
      <c r="AW95" s="11"/>
      <c r="AX95" s="11"/>
      <c r="AY95" s="11"/>
      <c r="AZ95" s="11"/>
      <c r="BI95" s="11"/>
      <c r="BJ95" s="11"/>
      <c r="BK95" s="11"/>
      <c r="BL95" s="11"/>
      <c r="BM95" s="11"/>
      <c r="BN95" s="11"/>
      <c r="BO95" s="11"/>
      <c r="BP95" s="11"/>
      <c r="BQ95" s="11"/>
      <c r="BR95" s="11"/>
      <c r="BS95" s="11"/>
      <c r="BZ95" s="11"/>
      <c r="CA95" s="11"/>
      <c r="CB95" s="11"/>
      <c r="CK95" s="5"/>
      <c r="CL95" s="5"/>
      <c r="CM95" s="4"/>
      <c r="CN95" s="4"/>
      <c r="CO95" s="4"/>
      <c r="CP95" s="4"/>
      <c r="CQ95" s="4"/>
      <c r="CR95" s="4"/>
      <c r="CS95" s="4"/>
      <c r="CT95" s="4"/>
      <c r="CU95" s="4"/>
      <c r="CV95" s="4"/>
      <c r="CW95" s="4"/>
      <c r="HBI95" s="11"/>
      <c r="HBJ95" s="11"/>
      <c r="HBK95" s="11"/>
      <c r="HBL95" s="11"/>
      <c r="HBM95" s="11"/>
      <c r="HBN95" s="11"/>
      <c r="HBO95" s="11"/>
      <c r="HBP95" s="11"/>
      <c r="HBQ95" s="11"/>
      <c r="HBR95" s="11"/>
      <c r="HBS95" s="11"/>
      <c r="HBT95" s="11"/>
      <c r="HBU95" s="11"/>
      <c r="HBV95" s="11"/>
      <c r="HBW95" s="11"/>
      <c r="HBX95" s="11"/>
      <c r="HBY95" s="11"/>
      <c r="HBZ95" s="11"/>
      <c r="HCA95" s="11"/>
      <c r="HCB95" s="11"/>
      <c r="HCC95" s="11"/>
      <c r="HCD95" s="11"/>
      <c r="HCE95" s="11"/>
      <c r="HCF95" s="11"/>
      <c r="HCG95" s="11"/>
      <c r="HCH95" s="11"/>
      <c r="HCI95" s="11"/>
    </row>
    <row r="96" spans="2:203 5469:5495" s="272" customFormat="1" ht="37.200000000000003" thickTop="1" thickBot="1">
      <c r="B96" s="682"/>
      <c r="C96" s="683" t="s">
        <v>301</v>
      </c>
      <c r="D96" s="684" t="s">
        <v>302</v>
      </c>
      <c r="E96" s="685" t="s">
        <v>303</v>
      </c>
      <c r="F96" s="686" t="s">
        <v>304</v>
      </c>
      <c r="G96" s="687"/>
      <c r="H96" s="680">
        <v>9</v>
      </c>
      <c r="I96" s="681"/>
      <c r="J96" s="4"/>
      <c r="W96" s="17"/>
      <c r="X96" s="17"/>
      <c r="AU96" s="11"/>
      <c r="AV96" s="11"/>
      <c r="AW96" s="11"/>
      <c r="AX96" s="11"/>
      <c r="AY96" s="11"/>
      <c r="AZ96" s="11"/>
      <c r="BI96" s="11"/>
      <c r="BJ96" s="11"/>
      <c r="BK96" s="11"/>
      <c r="BL96" s="11"/>
      <c r="BM96" s="11"/>
      <c r="BN96" s="11"/>
      <c r="BO96" s="11"/>
      <c r="BP96" s="11"/>
      <c r="BQ96" s="11"/>
      <c r="BR96" s="11"/>
      <c r="BS96" s="11"/>
      <c r="CK96" s="5"/>
      <c r="CL96" s="5"/>
      <c r="CM96" s="4"/>
      <c r="CN96" s="4"/>
      <c r="CO96" s="4"/>
      <c r="CP96" s="4"/>
      <c r="CQ96" s="4"/>
      <c r="CR96" s="4"/>
      <c r="CS96" s="4"/>
      <c r="CT96" s="4"/>
      <c r="CU96" s="4"/>
      <c r="CV96" s="4"/>
      <c r="CW96" s="4"/>
      <c r="HBI96" s="11"/>
      <c r="HBJ96" s="11"/>
      <c r="HBK96" s="11"/>
      <c r="HBL96" s="11"/>
      <c r="HBM96" s="11"/>
      <c r="HBN96" s="11"/>
      <c r="HBO96" s="11"/>
      <c r="HBP96" s="11"/>
      <c r="HBQ96" s="11"/>
      <c r="HBR96" s="11"/>
      <c r="HBS96" s="11"/>
      <c r="HBT96" s="11"/>
      <c r="HBU96" s="11"/>
      <c r="HBV96" s="11"/>
      <c r="HBW96" s="11"/>
      <c r="HBX96" s="11"/>
      <c r="HBY96" s="11"/>
      <c r="HBZ96" s="11"/>
      <c r="HCA96" s="11"/>
      <c r="HCB96" s="11"/>
      <c r="HCC96" s="11"/>
      <c r="HCD96" s="11"/>
      <c r="HCE96" s="11"/>
      <c r="HCF96" s="11"/>
      <c r="HCG96" s="11"/>
      <c r="HCH96" s="11"/>
      <c r="HCI96" s="11"/>
    </row>
    <row r="97" spans="2:101 5469:5495" s="272" customFormat="1" ht="25.8" thickTop="1" thickBot="1">
      <c r="B97" s="688" t="s">
        <v>305</v>
      </c>
      <c r="C97" s="689">
        <v>1691</v>
      </c>
      <c r="D97" s="690">
        <v>1.2E-2</v>
      </c>
      <c r="E97" s="691">
        <f>C16*D97</f>
        <v>2468.16</v>
      </c>
      <c r="F97" s="692" t="s">
        <v>306</v>
      </c>
      <c r="G97" s="693"/>
      <c r="H97" s="694">
        <v>7828.7</v>
      </c>
      <c r="I97" s="681"/>
      <c r="J97" s="4"/>
      <c r="W97" s="17"/>
      <c r="X97" s="17"/>
      <c r="AU97" s="695"/>
      <c r="AV97" s="11"/>
      <c r="AW97" s="11"/>
      <c r="AX97" s="11"/>
      <c r="AY97" s="11"/>
      <c r="AZ97" s="11"/>
      <c r="BI97" s="11">
        <v>8</v>
      </c>
      <c r="BJ97" s="11"/>
      <c r="BK97" s="11"/>
      <c r="BL97" s="11"/>
      <c r="BM97" s="11"/>
      <c r="BN97" s="11"/>
      <c r="BO97" s="11"/>
      <c r="BP97" s="11"/>
      <c r="BQ97" s="11"/>
      <c r="BR97" s="11"/>
      <c r="BS97" s="11"/>
      <c r="CK97" s="5"/>
      <c r="CL97" s="5"/>
      <c r="CM97" s="4"/>
      <c r="CN97" s="4"/>
      <c r="CO97" s="4"/>
      <c r="CP97" s="4"/>
      <c r="CQ97" s="4"/>
      <c r="CR97" s="4"/>
      <c r="CS97" s="4"/>
      <c r="CT97" s="4"/>
      <c r="CU97" s="4"/>
      <c r="CV97" s="4"/>
      <c r="CW97" s="4"/>
      <c r="HBI97" s="11"/>
      <c r="HBJ97" s="11"/>
      <c r="HBK97" s="11"/>
      <c r="HBL97" s="11"/>
      <c r="HBM97" s="11"/>
      <c r="HBN97" s="11"/>
      <c r="HBO97" s="11"/>
      <c r="HBP97" s="11"/>
      <c r="HBQ97" s="11"/>
      <c r="HBR97" s="11"/>
      <c r="HBS97" s="11"/>
      <c r="HBT97" s="11"/>
      <c r="HBU97" s="11"/>
      <c r="HBV97" s="11"/>
      <c r="HBW97" s="11"/>
      <c r="HBX97" s="11"/>
      <c r="HBY97" s="11"/>
      <c r="HBZ97" s="11"/>
      <c r="HCA97" s="11"/>
      <c r="HCB97" s="11"/>
      <c r="HCC97" s="11"/>
      <c r="HCD97" s="11"/>
      <c r="HCE97" s="11"/>
      <c r="HCF97" s="11"/>
      <c r="HCG97" s="11"/>
      <c r="HCH97" s="11"/>
      <c r="HCI97" s="11"/>
    </row>
    <row r="98" spans="2:101 5469:5495" s="272" customFormat="1" ht="54" customHeight="1" thickTop="1" thickBot="1">
      <c r="B98" s="696" t="s">
        <v>307</v>
      </c>
      <c r="C98" s="697">
        <v>5073</v>
      </c>
      <c r="D98" s="698">
        <v>3.5999999999999997E-2</v>
      </c>
      <c r="E98" s="699">
        <f>C16*D98</f>
        <v>7404.48</v>
      </c>
      <c r="F98" s="700" t="s">
        <v>308</v>
      </c>
      <c r="G98" s="701" t="s">
        <v>309</v>
      </c>
      <c r="H98" s="702">
        <f>H97*9</f>
        <v>70458.3</v>
      </c>
      <c r="I98" s="681"/>
      <c r="J98" s="4"/>
      <c r="X98" s="17"/>
      <c r="AW98" s="703"/>
      <c r="AX98" s="704">
        <f>BH82</f>
        <v>0</v>
      </c>
      <c r="BI98" s="705">
        <v>10</v>
      </c>
      <c r="BJ98" s="706"/>
      <c r="BK98" s="11"/>
      <c r="BL98" s="11"/>
      <c r="BM98" s="11"/>
      <c r="BN98" s="11"/>
      <c r="BO98" s="11"/>
      <c r="BP98" s="11"/>
      <c r="BQ98" s="11"/>
      <c r="BR98" s="11"/>
      <c r="BS98" s="11"/>
      <c r="CK98" s="5"/>
      <c r="CL98" s="5"/>
      <c r="CM98" s="4"/>
      <c r="CN98" s="4"/>
      <c r="CO98" s="4"/>
      <c r="CP98" s="4"/>
      <c r="CQ98" s="4"/>
      <c r="CR98" s="4"/>
      <c r="CS98" s="4"/>
      <c r="CT98" s="4"/>
      <c r="CU98" s="4"/>
      <c r="CV98" s="4"/>
      <c r="CW98" s="4"/>
      <c r="HBI98" s="11"/>
      <c r="HBJ98" s="11"/>
      <c r="HBK98" s="11"/>
      <c r="HBL98" s="11"/>
      <c r="HBM98" s="11"/>
      <c r="HBN98" s="11"/>
      <c r="HBO98" s="11"/>
      <c r="HBP98" s="11"/>
      <c r="HBQ98" s="11"/>
      <c r="HBR98" s="11"/>
      <c r="HBS98" s="11"/>
      <c r="HBT98" s="11"/>
      <c r="HBU98" s="11"/>
      <c r="HBV98" s="11"/>
      <c r="HBW98" s="11"/>
      <c r="HBX98" s="11"/>
      <c r="HBY98" s="11"/>
      <c r="HBZ98" s="11"/>
      <c r="HCA98" s="11"/>
      <c r="HCB98" s="11"/>
      <c r="HCC98" s="11"/>
      <c r="HCD98" s="11"/>
      <c r="HCE98" s="11"/>
      <c r="HCF98" s="11"/>
      <c r="HCG98" s="11"/>
      <c r="HCH98" s="11"/>
      <c r="HCI98" s="11"/>
    </row>
    <row r="99" spans="2:101 5469:5495" s="272" customFormat="1" ht="28.8" thickTop="1" thickBot="1">
      <c r="B99" s="707" t="str">
        <f>C96</f>
        <v>Part forfaitaire :</v>
      </c>
      <c r="C99" s="708">
        <f>IF(C91=1,C97,IF(C91=2,C98," "))</f>
        <v>5073</v>
      </c>
      <c r="D99" s="709" t="s">
        <v>310</v>
      </c>
      <c r="E99" s="710">
        <f>H95</f>
        <v>27</v>
      </c>
      <c r="F99" s="711">
        <f>C97+E97</f>
        <v>4159.16</v>
      </c>
      <c r="G99" s="712" t="s">
        <v>311</v>
      </c>
      <c r="H99" s="713">
        <v>11.31</v>
      </c>
      <c r="I99" s="681"/>
      <c r="J99" s="4"/>
      <c r="X99" s="17"/>
      <c r="AW99" s="11"/>
      <c r="AX99" s="11"/>
      <c r="AZ99" s="11"/>
      <c r="BI99" s="714">
        <v>168</v>
      </c>
      <c r="BJ99" s="706"/>
      <c r="BK99" s="11"/>
      <c r="BL99" s="11"/>
      <c r="BM99" s="11"/>
      <c r="BN99" s="11"/>
      <c r="BO99" s="11"/>
      <c r="BP99" s="11"/>
      <c r="BQ99" s="11"/>
      <c r="BR99" s="11"/>
      <c r="BS99" s="11"/>
      <c r="CK99" s="5"/>
      <c r="CL99" s="5"/>
      <c r="CM99" s="4"/>
      <c r="CN99" s="4"/>
      <c r="CO99" s="4"/>
      <c r="CP99" s="4"/>
      <c r="CQ99" s="4"/>
      <c r="CR99" s="4"/>
      <c r="CS99" s="4"/>
      <c r="CT99" s="4"/>
      <c r="CU99" s="4"/>
      <c r="CV99" s="4"/>
      <c r="CW99" s="4"/>
      <c r="HBI99" s="11"/>
      <c r="HBJ99" s="11"/>
      <c r="HBK99" s="11"/>
      <c r="HBL99" s="11"/>
      <c r="HBM99" s="11"/>
      <c r="HBN99" s="11"/>
      <c r="HBO99" s="11"/>
      <c r="HBP99" s="11"/>
      <c r="HBQ99" s="11"/>
      <c r="HBR99" s="11"/>
      <c r="HBS99" s="11"/>
      <c r="HBT99" s="11"/>
      <c r="HBU99" s="11"/>
      <c r="HBV99" s="11"/>
      <c r="HBW99" s="11"/>
      <c r="HBX99" s="11"/>
      <c r="HBY99" s="11"/>
      <c r="HBZ99" s="11"/>
      <c r="HCA99" s="11"/>
      <c r="HCB99" s="11"/>
      <c r="HCC99" s="11"/>
      <c r="HCD99" s="11"/>
      <c r="HCE99" s="11"/>
      <c r="HCF99" s="11"/>
      <c r="HCG99" s="11"/>
      <c r="HCH99" s="11"/>
      <c r="HCI99" s="11"/>
    </row>
    <row r="100" spans="2:101 5469:5495" s="272" customFormat="1" ht="29.4" customHeight="1" thickTop="1" thickBot="1">
      <c r="B100" s="715" t="s">
        <v>302</v>
      </c>
      <c r="C100" s="708">
        <f>IF(AND(E16&lt;=C16,C91=1),E16*D97,IF(AND(E16&lt;=C16,C91=2),E16*D98,IF(AND(E16&gt;C16,C91=2),E98,IF(AND(E16&gt;C16,C91=1),E97," "))))</f>
        <v>2592</v>
      </c>
      <c r="D100" s="709" t="s">
        <v>312</v>
      </c>
      <c r="E100" s="716">
        <f>IF(E16&lt;=H98,E16/H97,IF(E16&gt;H98,9," "))</f>
        <v>9</v>
      </c>
      <c r="F100" s="717" t="s">
        <v>313</v>
      </c>
      <c r="G100" s="718" t="s">
        <v>314</v>
      </c>
      <c r="H100" s="719">
        <f>+H99*E101</f>
        <v>407.16</v>
      </c>
      <c r="I100" s="681"/>
      <c r="J100" s="4"/>
      <c r="X100" s="17"/>
      <c r="AW100" s="11" t="s">
        <v>315</v>
      </c>
      <c r="AX100" s="11"/>
      <c r="AY100" s="11"/>
      <c r="AZ100" s="11"/>
      <c r="BI100" s="720">
        <v>160</v>
      </c>
      <c r="BJ100" s="706"/>
      <c r="BK100" s="11"/>
      <c r="BL100" s="11"/>
      <c r="BM100" s="11"/>
      <c r="BN100" s="11"/>
      <c r="BO100" s="11"/>
      <c r="BP100" s="11"/>
      <c r="BQ100" s="11"/>
      <c r="BR100" s="11"/>
      <c r="BS100" s="11"/>
      <c r="CK100" s="5"/>
      <c r="CL100" s="5"/>
      <c r="CM100" s="4"/>
      <c r="CN100" s="4"/>
      <c r="CO100" s="4"/>
      <c r="CP100" s="4"/>
      <c r="CQ100" s="4"/>
      <c r="CR100" s="4"/>
      <c r="CS100" s="4"/>
      <c r="CT100" s="4"/>
      <c r="CU100" s="4"/>
      <c r="CV100" s="4"/>
      <c r="CW100" s="4"/>
      <c r="HBI100" s="11"/>
      <c r="HBJ100" s="11"/>
      <c r="HBK100" s="11"/>
      <c r="HBL100" s="11"/>
      <c r="HBM100" s="11"/>
      <c r="HBN100" s="11"/>
      <c r="HBO100" s="11"/>
      <c r="HBP100" s="11"/>
      <c r="HBQ100" s="11"/>
      <c r="HBR100" s="11"/>
      <c r="HBS100" s="11"/>
      <c r="HBT100" s="11"/>
      <c r="HBU100" s="11"/>
      <c r="HBV100" s="11"/>
      <c r="HBW100" s="11"/>
      <c r="HBX100" s="11"/>
      <c r="HBY100" s="11"/>
      <c r="HBZ100" s="11"/>
      <c r="HCA100" s="11"/>
      <c r="HCB100" s="11"/>
      <c r="HCC100" s="11"/>
      <c r="HCD100" s="11"/>
      <c r="HCE100" s="11"/>
      <c r="HCF100" s="11"/>
      <c r="HCG100" s="11"/>
      <c r="HCH100" s="11"/>
      <c r="HCI100" s="11"/>
    </row>
    <row r="101" spans="2:101 5469:5495" s="272" customFormat="1" ht="26.4" thickTop="1" thickBot="1">
      <c r="B101" s="721" t="s">
        <v>316</v>
      </c>
      <c r="C101" s="722">
        <f>+C99+C100</f>
        <v>7665</v>
      </c>
      <c r="D101" s="709" t="s">
        <v>317</v>
      </c>
      <c r="E101" s="723">
        <f>SUM(E99:E100)</f>
        <v>36</v>
      </c>
      <c r="F101" s="724">
        <f>C98+E98</f>
        <v>12477.48</v>
      </c>
      <c r="G101" s="5"/>
      <c r="H101" s="5"/>
      <c r="I101" s="681"/>
      <c r="J101" s="4"/>
      <c r="X101" s="17"/>
      <c r="Y101" s="17"/>
      <c r="Z101" s="17"/>
      <c r="AA101" s="17"/>
      <c r="AB101" s="17"/>
      <c r="AW101" s="725"/>
      <c r="AX101" s="11"/>
      <c r="AY101" s="11"/>
      <c r="AZ101" s="11"/>
      <c r="BI101" s="720">
        <v>161</v>
      </c>
      <c r="BJ101" s="706"/>
      <c r="BK101" s="11"/>
      <c r="BL101" s="11"/>
      <c r="BM101" s="11"/>
      <c r="BN101" s="11"/>
      <c r="BO101" s="11"/>
      <c r="BP101" s="11"/>
      <c r="BQ101" s="11"/>
      <c r="BR101" s="11"/>
      <c r="BS101" s="11"/>
      <c r="CK101" s="5"/>
      <c r="CL101" s="5"/>
      <c r="CM101" s="4"/>
      <c r="CN101" s="4"/>
      <c r="CO101" s="4"/>
      <c r="CP101" s="4"/>
      <c r="CQ101" s="4"/>
      <c r="CR101" s="4"/>
      <c r="CS101" s="4"/>
      <c r="CT101" s="4"/>
      <c r="CU101" s="4"/>
      <c r="CV101" s="4"/>
      <c r="CW101" s="4"/>
      <c r="HBI101" s="11"/>
      <c r="HBJ101" s="11"/>
      <c r="HBK101" s="11"/>
      <c r="HBL101" s="11"/>
      <c r="HBM101" s="11"/>
      <c r="HBN101" s="11"/>
      <c r="HBO101" s="11"/>
      <c r="HBP101" s="11"/>
      <c r="HBQ101" s="11"/>
      <c r="HBR101" s="11"/>
      <c r="HBS101" s="11"/>
      <c r="HBT101" s="11"/>
      <c r="HBU101" s="11"/>
      <c r="HBV101" s="11"/>
      <c r="HBW101" s="11"/>
      <c r="HBX101" s="11"/>
      <c r="HBY101" s="11"/>
      <c r="HBZ101" s="11"/>
      <c r="HCA101" s="11"/>
      <c r="HCB101" s="11"/>
      <c r="HCC101" s="11"/>
      <c r="HCD101" s="11"/>
      <c r="HCE101" s="11"/>
      <c r="HCF101" s="11"/>
      <c r="HCG101" s="11"/>
      <c r="HCH101" s="11"/>
      <c r="HCI101" s="11"/>
    </row>
    <row r="102" spans="2:101 5469:5495" s="272" customFormat="1" ht="25.8" thickTop="1" thickBot="1">
      <c r="B102" s="468"/>
      <c r="C102" s="470"/>
      <c r="D102" s="470"/>
      <c r="E102" s="470"/>
      <c r="F102" s="470"/>
      <c r="G102" s="470"/>
      <c r="H102" s="470"/>
      <c r="I102" s="471"/>
      <c r="X102" s="17"/>
      <c r="Y102" s="17"/>
      <c r="Z102" s="17"/>
      <c r="AA102" s="17"/>
      <c r="AB102" s="17"/>
      <c r="AW102" s="725"/>
      <c r="AX102" s="11"/>
      <c r="AY102" s="11"/>
      <c r="AZ102" s="11"/>
      <c r="BI102" s="705">
        <v>162</v>
      </c>
      <c r="BJ102" s="706"/>
      <c r="BK102" s="11"/>
      <c r="BL102" s="11"/>
      <c r="BM102" s="11"/>
      <c r="BN102" s="11"/>
      <c r="BO102" s="11"/>
      <c r="BP102" s="11"/>
      <c r="BQ102" s="11"/>
      <c r="BR102" s="11"/>
      <c r="BS102" s="11"/>
      <c r="CK102" s="5"/>
      <c r="CL102" s="5"/>
      <c r="CM102" s="4"/>
      <c r="CN102" s="4"/>
      <c r="CO102" s="4"/>
      <c r="CP102" s="4"/>
      <c r="CQ102" s="4"/>
      <c r="CR102" s="4"/>
      <c r="CS102" s="4"/>
      <c r="CT102" s="4"/>
      <c r="CU102" s="4"/>
      <c r="CV102" s="4"/>
      <c r="CW102" s="4"/>
      <c r="HBI102" s="11"/>
      <c r="HBJ102" s="11"/>
      <c r="HBK102" s="11"/>
      <c r="HBL102" s="11"/>
      <c r="HBM102" s="11"/>
      <c r="HBN102" s="11"/>
      <c r="HBO102" s="11"/>
      <c r="HBP102" s="11"/>
      <c r="HBQ102" s="11"/>
      <c r="HBR102" s="11"/>
      <c r="HBS102" s="11"/>
      <c r="HBT102" s="11"/>
      <c r="HBU102" s="11"/>
      <c r="HBV102" s="11"/>
      <c r="HBW102" s="11"/>
      <c r="HBX102" s="11"/>
      <c r="HBY102" s="11"/>
      <c r="HBZ102" s="11"/>
      <c r="HCA102" s="11"/>
      <c r="HCB102" s="11"/>
      <c r="HCC102" s="11"/>
      <c r="HCD102" s="11"/>
      <c r="HCE102" s="11"/>
      <c r="HCF102" s="11"/>
      <c r="HCG102" s="11"/>
      <c r="HCH102" s="11"/>
      <c r="HCI102" s="11"/>
    </row>
    <row r="103" spans="2:101 5469:5495" s="272" customFormat="1" ht="25.2" thickTop="1">
      <c r="X103" s="17"/>
      <c r="Y103" s="17"/>
      <c r="Z103" s="17"/>
      <c r="AA103" s="17"/>
      <c r="AB103" s="17"/>
      <c r="AW103" s="725"/>
      <c r="AX103" s="11"/>
      <c r="AY103" s="11"/>
      <c r="AZ103" s="11"/>
      <c r="BI103" s="705">
        <v>163</v>
      </c>
      <c r="BJ103" s="706"/>
      <c r="BK103" s="11"/>
      <c r="BL103" s="11"/>
      <c r="BM103" s="11"/>
      <c r="BN103" s="11"/>
      <c r="BO103" s="11"/>
      <c r="BP103" s="11"/>
      <c r="BQ103" s="11"/>
      <c r="BR103" s="11"/>
      <c r="BS103" s="11"/>
      <c r="CK103" s="5"/>
      <c r="CL103" s="5"/>
      <c r="CM103" s="4"/>
      <c r="CN103" s="4"/>
      <c r="CO103" s="4"/>
      <c r="CP103" s="4"/>
      <c r="CQ103" s="4"/>
      <c r="CR103" s="4"/>
      <c r="CS103" s="4"/>
      <c r="CT103" s="4"/>
      <c r="CU103" s="4"/>
      <c r="CV103" s="4"/>
      <c r="CW103" s="4"/>
      <c r="HBI103" s="11"/>
      <c r="HBJ103" s="11"/>
      <c r="HBK103" s="11"/>
      <c r="HBL103" s="11"/>
      <c r="HBM103" s="11"/>
      <c r="HBN103" s="11"/>
      <c r="HBO103" s="11"/>
      <c r="HBP103" s="11"/>
      <c r="HBQ103" s="11"/>
      <c r="HBR103" s="11"/>
      <c r="HBS103" s="11"/>
      <c r="HBT103" s="11"/>
      <c r="HBU103" s="11"/>
      <c r="HBV103" s="11"/>
      <c r="HBW103" s="11"/>
      <c r="HBX103" s="11"/>
      <c r="HBY103" s="11"/>
      <c r="HBZ103" s="11"/>
      <c r="HCA103" s="11"/>
      <c r="HCB103" s="11"/>
      <c r="HCC103" s="11"/>
      <c r="HCD103" s="11"/>
      <c r="HCE103" s="11"/>
      <c r="HCF103" s="11"/>
      <c r="HCG103" s="11"/>
      <c r="HCH103" s="11"/>
      <c r="HCI103" s="11"/>
    </row>
    <row r="104" spans="2:101 5469:5495" s="272" customFormat="1" ht="24.6">
      <c r="X104" s="17"/>
      <c r="Y104" s="17"/>
      <c r="Z104" s="17"/>
      <c r="AA104" s="17"/>
      <c r="AB104" s="17"/>
      <c r="AW104" s="725"/>
      <c r="AX104" s="11"/>
      <c r="AY104" s="11"/>
      <c r="AZ104" s="11"/>
      <c r="BA104" s="11"/>
      <c r="BI104" s="705">
        <v>164</v>
      </c>
      <c r="BJ104" s="706"/>
      <c r="BK104" s="11"/>
      <c r="BL104" s="11"/>
      <c r="BM104" s="11"/>
      <c r="BN104" s="11"/>
      <c r="BO104" s="11"/>
      <c r="BP104" s="11"/>
      <c r="BQ104" s="11"/>
      <c r="BR104" s="11"/>
      <c r="BS104" s="11"/>
      <c r="CK104" s="5"/>
      <c r="CL104" s="5"/>
      <c r="CM104" s="4"/>
      <c r="CN104" s="4"/>
      <c r="CO104" s="4"/>
      <c r="CP104" s="4"/>
      <c r="CQ104" s="4"/>
      <c r="CR104" s="4"/>
      <c r="CS104" s="4"/>
      <c r="CT104" s="4"/>
      <c r="CU104" s="4"/>
      <c r="CV104" s="4"/>
      <c r="CW104" s="4"/>
      <c r="HBI104" s="11"/>
      <c r="HBJ104" s="11"/>
      <c r="HBK104" s="11"/>
      <c r="HBL104" s="11"/>
      <c r="HBM104" s="11"/>
      <c r="HBN104" s="11"/>
      <c r="HBO104" s="11"/>
      <c r="HBP104" s="11"/>
      <c r="HBQ104" s="11"/>
      <c r="HBR104" s="11"/>
      <c r="HBS104" s="11"/>
      <c r="HBT104" s="11"/>
      <c r="HBU104" s="11"/>
      <c r="HBV104" s="11"/>
      <c r="HBW104" s="11"/>
      <c r="HBX104" s="11"/>
      <c r="HBY104" s="11"/>
      <c r="HBZ104" s="11"/>
      <c r="HCA104" s="11"/>
      <c r="HCB104" s="11"/>
      <c r="HCC104" s="11"/>
      <c r="HCD104" s="11"/>
      <c r="HCE104" s="11"/>
      <c r="HCF104" s="11"/>
      <c r="HCG104" s="11"/>
      <c r="HCH104" s="11"/>
      <c r="HCI104" s="11"/>
    </row>
    <row r="105" spans="2:101 5469:5495" s="272" customFormat="1" ht="24.6">
      <c r="X105" s="17"/>
      <c r="Y105" s="17"/>
      <c r="Z105" s="17"/>
      <c r="AA105" s="17"/>
      <c r="AB105" s="17"/>
      <c r="BA105" s="11"/>
      <c r="BI105" s="705">
        <v>165</v>
      </c>
      <c r="BJ105" s="706"/>
      <c r="BK105" s="11"/>
      <c r="BL105" s="11"/>
      <c r="BM105" s="11"/>
      <c r="BN105" s="11"/>
      <c r="BO105" s="11"/>
      <c r="BP105" s="11"/>
      <c r="BQ105" s="11"/>
      <c r="BR105" s="11"/>
      <c r="BS105" s="11"/>
      <c r="CK105" s="5"/>
      <c r="CL105" s="5"/>
      <c r="CM105" s="4"/>
      <c r="CN105" s="4"/>
      <c r="CO105" s="4"/>
      <c r="CP105" s="4"/>
      <c r="CQ105" s="4"/>
      <c r="CR105" s="4"/>
      <c r="CS105" s="4"/>
      <c r="CT105" s="4"/>
      <c r="CU105" s="4"/>
      <c r="CV105" s="4"/>
      <c r="CW105" s="4"/>
      <c r="HBI105" s="11"/>
      <c r="HBJ105" s="11"/>
      <c r="HBK105" s="11"/>
      <c r="HBL105" s="11"/>
      <c r="HBM105" s="11"/>
      <c r="HBN105" s="11"/>
      <c r="HBO105" s="11"/>
      <c r="HBP105" s="11"/>
      <c r="HBQ105" s="11"/>
      <c r="HBR105" s="11"/>
      <c r="HBS105" s="11"/>
      <c r="HBT105" s="11"/>
      <c r="HBU105" s="11"/>
      <c r="HBV105" s="11"/>
      <c r="HBW105" s="11"/>
      <c r="HBX105" s="11"/>
      <c r="HBY105" s="11"/>
      <c r="HBZ105" s="11"/>
      <c r="HCA105" s="11"/>
      <c r="HCB105" s="11"/>
      <c r="HCC105" s="11"/>
      <c r="HCD105" s="11"/>
      <c r="HCE105" s="11"/>
      <c r="HCF105" s="11"/>
      <c r="HCG105" s="11"/>
      <c r="HCH105" s="11"/>
      <c r="HCI105" s="11"/>
    </row>
    <row r="106" spans="2:101 5469:5495" s="272" customFormat="1" ht="23.4">
      <c r="X106" s="5"/>
      <c r="BA106" s="11"/>
      <c r="BI106" s="705">
        <v>166</v>
      </c>
      <c r="BJ106" s="706"/>
      <c r="BK106" s="11"/>
      <c r="BL106" s="11"/>
      <c r="BM106" s="11"/>
      <c r="BN106" s="11"/>
      <c r="BO106" s="11"/>
      <c r="BP106" s="11"/>
      <c r="BQ106" s="11"/>
      <c r="BR106" s="11"/>
      <c r="BS106" s="11"/>
      <c r="CK106" s="5"/>
      <c r="CL106" s="5"/>
      <c r="CM106" s="4"/>
      <c r="CN106" s="4"/>
      <c r="CO106" s="4"/>
      <c r="CP106" s="4"/>
      <c r="CQ106" s="4"/>
      <c r="CR106" s="4"/>
      <c r="CS106" s="4"/>
      <c r="CT106" s="4"/>
      <c r="CU106" s="4"/>
      <c r="CV106" s="4"/>
      <c r="CW106" s="4"/>
      <c r="HBI106" s="11"/>
      <c r="HBJ106" s="11"/>
      <c r="HBK106" s="11"/>
      <c r="HBL106" s="11"/>
      <c r="HBM106" s="11"/>
      <c r="HBN106" s="11"/>
      <c r="HBO106" s="11"/>
      <c r="HBP106" s="11"/>
      <c r="HBQ106" s="11"/>
      <c r="HBR106" s="11"/>
      <c r="HBS106" s="11"/>
      <c r="HBT106" s="11"/>
      <c r="HBU106" s="11"/>
      <c r="HBV106" s="11"/>
      <c r="HBW106" s="11"/>
      <c r="HBX106" s="11"/>
      <c r="HBY106" s="11"/>
      <c r="HBZ106" s="11"/>
      <c r="HCA106" s="11"/>
      <c r="HCB106" s="11"/>
      <c r="HCC106" s="11"/>
      <c r="HCD106" s="11"/>
      <c r="HCE106" s="11"/>
      <c r="HCF106" s="11"/>
      <c r="HCG106" s="11"/>
      <c r="HCH106" s="11"/>
      <c r="HCI106" s="11"/>
    </row>
    <row r="107" spans="2:101 5469:5495" s="272" customFormat="1" ht="23.4">
      <c r="X107" s="5"/>
      <c r="BA107" s="11"/>
      <c r="BI107" s="705">
        <v>167</v>
      </c>
      <c r="BJ107" s="706"/>
      <c r="BK107" s="11"/>
      <c r="BL107" s="11"/>
      <c r="BM107" s="11"/>
      <c r="BN107" s="11"/>
      <c r="BO107" s="11"/>
      <c r="BP107" s="11"/>
      <c r="BQ107" s="11"/>
      <c r="BR107" s="11"/>
      <c r="BS107" s="11"/>
      <c r="CK107" s="5"/>
      <c r="CL107" s="5"/>
      <c r="CM107" s="4"/>
      <c r="CN107" s="4"/>
      <c r="CO107" s="4"/>
      <c r="CP107" s="4"/>
      <c r="CQ107" s="4"/>
      <c r="CR107" s="4"/>
      <c r="CS107" s="4"/>
      <c r="CT107" s="4"/>
      <c r="CU107" s="4"/>
      <c r="CV107" s="4"/>
      <c r="CW107" s="4"/>
      <c r="HBI107" s="11"/>
      <c r="HBJ107" s="11"/>
      <c r="HBK107" s="11"/>
      <c r="HBL107" s="11"/>
      <c r="HBM107" s="11"/>
      <c r="HBN107" s="11"/>
      <c r="HBO107" s="11"/>
      <c r="HBP107" s="11"/>
      <c r="HBQ107" s="11"/>
      <c r="HBR107" s="11"/>
      <c r="HBS107" s="11"/>
      <c r="HBT107" s="11"/>
      <c r="HBU107" s="11"/>
      <c r="HBV107" s="11"/>
      <c r="HBW107" s="11"/>
      <c r="HBX107" s="11"/>
      <c r="HBY107" s="11"/>
      <c r="HBZ107" s="11"/>
      <c r="HCA107" s="11"/>
      <c r="HCB107" s="11"/>
      <c r="HCC107" s="11"/>
      <c r="HCD107" s="11"/>
      <c r="HCE107" s="11"/>
      <c r="HCF107" s="11"/>
      <c r="HCG107" s="11"/>
      <c r="HCH107" s="11"/>
      <c r="HCI107" s="11"/>
    </row>
    <row r="108" spans="2:101 5469:5495" s="272" customFormat="1" ht="23.4">
      <c r="X108" s="5"/>
      <c r="BA108" s="11"/>
      <c r="BI108" s="705">
        <v>168</v>
      </c>
      <c r="BJ108" s="706"/>
      <c r="BK108" s="11"/>
      <c r="BL108" s="11"/>
      <c r="BM108" s="11"/>
      <c r="BN108" s="11"/>
      <c r="BO108" s="11"/>
      <c r="BP108" s="11"/>
      <c r="BQ108" s="11"/>
      <c r="BR108" s="11"/>
      <c r="BS108" s="11"/>
      <c r="CK108" s="5"/>
      <c r="CL108" s="5"/>
      <c r="CM108" s="4"/>
      <c r="CN108" s="4"/>
      <c r="CO108" s="4"/>
      <c r="CP108" s="4"/>
      <c r="CQ108" s="4"/>
      <c r="CR108" s="4"/>
      <c r="CS108" s="4"/>
      <c r="CT108" s="4"/>
      <c r="CU108" s="4"/>
      <c r="CV108" s="4"/>
      <c r="CW108" s="4"/>
      <c r="HBI108" s="11"/>
      <c r="HBJ108" s="11"/>
      <c r="HBK108" s="11"/>
      <c r="HBL108" s="11"/>
      <c r="HBM108" s="11"/>
      <c r="HBN108" s="11"/>
      <c r="HBO108" s="11"/>
      <c r="HBP108" s="11"/>
      <c r="HBQ108" s="11"/>
      <c r="HBR108" s="11"/>
      <c r="HBS108" s="11"/>
      <c r="HBT108" s="11"/>
      <c r="HBU108" s="11"/>
      <c r="HBV108" s="11"/>
      <c r="HBW108" s="11"/>
      <c r="HBX108" s="11"/>
      <c r="HBY108" s="11"/>
      <c r="HBZ108" s="11"/>
      <c r="HCA108" s="11"/>
      <c r="HCB108" s="11"/>
      <c r="HCC108" s="11"/>
      <c r="HCD108" s="11"/>
      <c r="HCE108" s="11"/>
      <c r="HCF108" s="11"/>
      <c r="HCG108" s="11"/>
      <c r="HCH108" s="11"/>
      <c r="HCI108" s="11"/>
    </row>
    <row r="109" spans="2:101 5469:5495" s="272" customFormat="1" ht="23.4">
      <c r="X109" s="5"/>
      <c r="BA109" s="11"/>
      <c r="BI109" s="705">
        <v>169</v>
      </c>
      <c r="BJ109" s="706"/>
      <c r="BK109" s="11"/>
      <c r="BL109" s="11"/>
      <c r="BM109" s="11"/>
      <c r="BN109" s="11"/>
      <c r="BO109" s="11"/>
      <c r="BP109" s="11"/>
      <c r="BQ109" s="11"/>
      <c r="BR109" s="11"/>
      <c r="BS109" s="11"/>
      <c r="CK109" s="5"/>
      <c r="CL109" s="5"/>
      <c r="CM109" s="4"/>
      <c r="CN109" s="4"/>
      <c r="CO109" s="4"/>
      <c r="CP109" s="4"/>
      <c r="CQ109" s="4"/>
      <c r="CR109" s="4"/>
      <c r="CS109" s="4"/>
      <c r="CT109" s="4"/>
      <c r="CU109" s="4"/>
      <c r="CV109" s="4"/>
      <c r="CW109" s="4"/>
      <c r="HBI109" s="11"/>
      <c r="HBJ109" s="11"/>
      <c r="HBK109" s="11"/>
      <c r="HBL109" s="11"/>
      <c r="HBM109" s="11"/>
      <c r="HBN109" s="11"/>
      <c r="HBO109" s="11"/>
      <c r="HBP109" s="11"/>
      <c r="HBQ109" s="11"/>
      <c r="HBR109" s="11"/>
      <c r="HBS109" s="11"/>
      <c r="HBT109" s="11"/>
      <c r="HBU109" s="11"/>
      <c r="HBV109" s="11"/>
      <c r="HBW109" s="11"/>
      <c r="HBX109" s="11"/>
      <c r="HBY109" s="11"/>
      <c r="HBZ109" s="11"/>
      <c r="HCA109" s="11"/>
      <c r="HCB109" s="11"/>
      <c r="HCC109" s="11"/>
      <c r="HCD109" s="11"/>
      <c r="HCE109" s="11"/>
      <c r="HCF109" s="11"/>
      <c r="HCG109" s="11"/>
      <c r="HCH109" s="11"/>
      <c r="HCI109" s="11"/>
    </row>
    <row r="110" spans="2:101 5469:5495" s="272" customFormat="1" ht="23.4">
      <c r="BA110" s="11"/>
      <c r="BI110" s="705">
        <v>170</v>
      </c>
      <c r="BJ110" s="706"/>
      <c r="BK110" s="11"/>
      <c r="BL110" s="11"/>
      <c r="BM110" s="11"/>
      <c r="BN110" s="11"/>
      <c r="BO110" s="11"/>
      <c r="BP110" s="11"/>
      <c r="BQ110" s="11"/>
      <c r="BR110" s="11"/>
      <c r="BS110" s="11"/>
      <c r="CK110" s="5"/>
      <c r="CL110" s="5"/>
      <c r="CM110" s="4"/>
      <c r="CN110" s="4"/>
      <c r="CO110" s="4"/>
      <c r="CP110" s="4"/>
      <c r="CQ110" s="4"/>
      <c r="CR110" s="4"/>
      <c r="CS110" s="4"/>
      <c r="CT110" s="4"/>
      <c r="CU110" s="4"/>
      <c r="CV110" s="4"/>
      <c r="CW110" s="4"/>
      <c r="HBI110" s="11"/>
      <c r="HBJ110" s="11"/>
      <c r="HBK110" s="11"/>
      <c r="HBL110" s="11"/>
      <c r="HBM110" s="11"/>
      <c r="HBN110" s="11"/>
      <c r="HBO110" s="11"/>
      <c r="HBP110" s="11"/>
      <c r="HBQ110" s="11"/>
      <c r="HBR110" s="11"/>
      <c r="HBS110" s="11"/>
      <c r="HBT110" s="11"/>
      <c r="HBU110" s="11"/>
      <c r="HBV110" s="11"/>
      <c r="HBW110" s="11"/>
      <c r="HBX110" s="11"/>
      <c r="HBY110" s="11"/>
      <c r="HBZ110" s="11"/>
      <c r="HCA110" s="11"/>
      <c r="HCB110" s="11"/>
      <c r="HCC110" s="11"/>
      <c r="HCD110" s="11"/>
      <c r="HCE110" s="11"/>
      <c r="HCF110" s="11"/>
      <c r="HCG110" s="11"/>
      <c r="HCH110" s="11"/>
      <c r="HCI110" s="11"/>
    </row>
    <row r="111" spans="2:101 5469:5495" s="272" customFormat="1" ht="23.4">
      <c r="BA111" s="11"/>
      <c r="BI111" s="705">
        <v>171</v>
      </c>
      <c r="BJ111" s="706"/>
      <c r="BK111" s="11"/>
      <c r="BL111" s="11"/>
      <c r="BM111" s="11"/>
      <c r="BN111" s="11"/>
      <c r="BO111" s="11"/>
      <c r="BP111" s="11"/>
      <c r="BQ111" s="11"/>
      <c r="BR111" s="11"/>
      <c r="BS111" s="11"/>
      <c r="CK111" s="5"/>
      <c r="CL111" s="5"/>
      <c r="CM111" s="4"/>
      <c r="CN111" s="4"/>
      <c r="CO111" s="4"/>
      <c r="CP111" s="4"/>
      <c r="CQ111" s="4"/>
      <c r="CR111" s="4"/>
      <c r="CS111" s="4"/>
      <c r="CT111" s="4"/>
      <c r="CU111" s="4"/>
      <c r="CV111" s="4"/>
      <c r="CW111" s="4"/>
      <c r="HBI111" s="11"/>
      <c r="HBJ111" s="11"/>
      <c r="HBK111" s="11"/>
      <c r="HBL111" s="11"/>
      <c r="HBM111" s="11"/>
      <c r="HBN111" s="11"/>
      <c r="HBO111" s="11"/>
      <c r="HBP111" s="11"/>
      <c r="HBQ111" s="11"/>
      <c r="HBR111" s="11"/>
      <c r="HBS111" s="11"/>
      <c r="HBT111" s="11"/>
      <c r="HBU111" s="11"/>
      <c r="HBV111" s="11"/>
      <c r="HBW111" s="11"/>
      <c r="HBX111" s="11"/>
      <c r="HBY111" s="11"/>
      <c r="HBZ111" s="11"/>
      <c r="HCA111" s="11"/>
      <c r="HCB111" s="11"/>
      <c r="HCC111" s="11"/>
      <c r="HCD111" s="11"/>
      <c r="HCE111" s="11"/>
      <c r="HCF111" s="11"/>
      <c r="HCG111" s="11"/>
      <c r="HCH111" s="11"/>
      <c r="HCI111" s="11"/>
    </row>
    <row r="112" spans="2:101 5469:5495" s="272" customFormat="1" ht="23.4">
      <c r="AU112" s="11"/>
      <c r="AV112" s="11"/>
      <c r="AW112" s="11"/>
      <c r="AX112" s="11"/>
      <c r="AY112" s="11"/>
      <c r="AZ112" s="11"/>
      <c r="BA112" s="11"/>
      <c r="BI112" s="705">
        <v>172</v>
      </c>
      <c r="BJ112" s="706"/>
      <c r="BK112" s="11"/>
      <c r="BL112" s="11"/>
      <c r="BM112" s="11"/>
      <c r="BN112" s="11"/>
      <c r="BO112" s="11"/>
      <c r="BP112" s="11"/>
      <c r="BQ112" s="11"/>
      <c r="BR112" s="11"/>
      <c r="BS112" s="11"/>
      <c r="CK112" s="5"/>
      <c r="CL112" s="5"/>
      <c r="CM112" s="4"/>
      <c r="CN112" s="4"/>
      <c r="CO112" s="4"/>
      <c r="CP112" s="4"/>
      <c r="CQ112" s="4"/>
      <c r="CR112" s="4"/>
      <c r="CS112" s="4"/>
      <c r="CT112" s="4"/>
      <c r="CU112" s="4"/>
      <c r="CV112" s="4"/>
      <c r="CW112" s="4"/>
      <c r="HBI112" s="11"/>
      <c r="HBJ112" s="11"/>
      <c r="HBK112" s="11"/>
      <c r="HBL112" s="11"/>
      <c r="HBM112" s="11"/>
      <c r="HBN112" s="11"/>
      <c r="HBO112" s="11"/>
      <c r="HBP112" s="11"/>
      <c r="HBQ112" s="11"/>
      <c r="HBR112" s="11"/>
      <c r="HBS112" s="11"/>
      <c r="HBT112" s="11"/>
      <c r="HBU112" s="11"/>
      <c r="HBV112" s="11"/>
      <c r="HBW112" s="11"/>
      <c r="HBX112" s="11"/>
      <c r="HBY112" s="11"/>
      <c r="HBZ112" s="11"/>
      <c r="HCA112" s="11"/>
      <c r="HCB112" s="11"/>
      <c r="HCC112" s="11"/>
      <c r="HCD112" s="11"/>
      <c r="HCE112" s="11"/>
      <c r="HCF112" s="11"/>
      <c r="HCG112" s="11"/>
      <c r="HCH112" s="11"/>
      <c r="HCI112" s="11"/>
    </row>
    <row r="113" spans="47:101 5469:5495" s="272" customFormat="1">
      <c r="AU113" s="11"/>
      <c r="AV113" s="11"/>
      <c r="AW113" s="11"/>
      <c r="AX113" s="11"/>
      <c r="AY113" s="11"/>
      <c r="AZ113" s="11"/>
      <c r="BA113" s="11"/>
      <c r="BI113" s="11"/>
      <c r="BJ113" s="11"/>
      <c r="BK113" s="11"/>
      <c r="BL113" s="11"/>
      <c r="BM113" s="11"/>
      <c r="BN113" s="11"/>
      <c r="BO113" s="11"/>
      <c r="BP113" s="11"/>
      <c r="BQ113" s="11"/>
      <c r="BR113" s="11"/>
      <c r="BS113" s="11"/>
      <c r="CK113" s="5"/>
      <c r="CL113" s="5"/>
      <c r="CM113" s="4"/>
      <c r="CN113" s="4"/>
      <c r="CO113" s="4"/>
      <c r="CP113" s="4"/>
      <c r="CQ113" s="4"/>
      <c r="CR113" s="4"/>
      <c r="CS113" s="4"/>
      <c r="CT113" s="4"/>
      <c r="CU113" s="4"/>
      <c r="CV113" s="4"/>
      <c r="CW113" s="4"/>
      <c r="HBI113" s="11"/>
      <c r="HBJ113" s="11"/>
      <c r="HBK113" s="11"/>
      <c r="HBL113" s="11"/>
      <c r="HBM113" s="11"/>
      <c r="HBN113" s="11"/>
      <c r="HBO113" s="11"/>
      <c r="HBP113" s="11"/>
      <c r="HBQ113" s="11"/>
      <c r="HBR113" s="11"/>
      <c r="HBS113" s="11"/>
      <c r="HBT113" s="11"/>
      <c r="HBU113" s="11"/>
      <c r="HBV113" s="11"/>
      <c r="HBW113" s="11"/>
      <c r="HBX113" s="11"/>
      <c r="HBY113" s="11"/>
      <c r="HBZ113" s="11"/>
      <c r="HCA113" s="11"/>
      <c r="HCB113" s="11"/>
      <c r="HCC113" s="11"/>
      <c r="HCD113" s="11"/>
      <c r="HCE113" s="11"/>
      <c r="HCF113" s="11"/>
      <c r="HCG113" s="11"/>
      <c r="HCH113" s="11"/>
      <c r="HCI113" s="11"/>
    </row>
    <row r="114" spans="47:101 5469:5495" s="272" customFormat="1">
      <c r="AX114" s="11"/>
      <c r="AY114" s="11"/>
      <c r="AZ114" s="11"/>
      <c r="BA114" s="11"/>
      <c r="BB114" s="11"/>
      <c r="BC114" s="726"/>
      <c r="BD114" s="11"/>
      <c r="BE114" s="11"/>
      <c r="BF114" s="11"/>
      <c r="BG114" s="11"/>
      <c r="BH114" s="11"/>
      <c r="BI114" s="11"/>
      <c r="BJ114" s="11"/>
      <c r="BK114" s="11"/>
      <c r="BL114" s="11"/>
      <c r="BM114" s="11"/>
      <c r="BN114" s="11"/>
      <c r="BO114" s="11"/>
      <c r="BP114" s="11"/>
      <c r="BQ114" s="11"/>
      <c r="BR114" s="11"/>
      <c r="BS114" s="11"/>
      <c r="CK114" s="5"/>
      <c r="CL114" s="5"/>
      <c r="CM114" s="4"/>
      <c r="CN114" s="4"/>
      <c r="CO114" s="4"/>
      <c r="CP114" s="4"/>
      <c r="CQ114" s="4"/>
      <c r="CR114" s="4"/>
      <c r="CS114" s="4"/>
      <c r="CT114" s="4"/>
      <c r="CU114" s="4"/>
      <c r="CV114" s="4"/>
      <c r="CW114" s="4"/>
      <c r="HBI114" s="11"/>
      <c r="HBJ114" s="11"/>
      <c r="HBK114" s="11"/>
      <c r="HBL114" s="11"/>
      <c r="HBM114" s="11"/>
      <c r="HBN114" s="11"/>
      <c r="HBO114" s="11"/>
      <c r="HBP114" s="11"/>
      <c r="HBQ114" s="11"/>
      <c r="HBR114" s="11"/>
      <c r="HBS114" s="11"/>
      <c r="HBT114" s="11"/>
      <c r="HBU114" s="11"/>
      <c r="HBV114" s="11"/>
      <c r="HBW114" s="11"/>
      <c r="HBX114" s="11"/>
      <c r="HBY114" s="11"/>
      <c r="HBZ114" s="11"/>
      <c r="HCA114" s="11"/>
      <c r="HCB114" s="11"/>
      <c r="HCC114" s="11"/>
      <c r="HCD114" s="11"/>
      <c r="HCE114" s="11"/>
      <c r="HCF114" s="11"/>
      <c r="HCG114" s="11"/>
      <c r="HCH114" s="11"/>
      <c r="HCI114" s="11"/>
    </row>
    <row r="115" spans="47:101 5469:5495" s="272" customFormat="1">
      <c r="AX115" s="11"/>
      <c r="AY115" s="11"/>
      <c r="AZ115" s="11"/>
      <c r="BA115" s="11"/>
      <c r="BB115" s="11"/>
      <c r="BC115" s="726"/>
      <c r="BD115" s="11"/>
      <c r="BE115" s="11"/>
      <c r="BF115" s="11"/>
      <c r="BG115" s="11"/>
      <c r="BH115" s="11"/>
      <c r="BI115" s="11"/>
      <c r="BJ115" s="11"/>
      <c r="BK115" s="11"/>
      <c r="BL115" s="11"/>
      <c r="BM115" s="11"/>
      <c r="BN115" s="11"/>
      <c r="BO115" s="11"/>
      <c r="BP115" s="11"/>
      <c r="BQ115" s="11"/>
      <c r="BR115" s="11"/>
      <c r="BS115" s="11"/>
      <c r="CK115" s="5"/>
      <c r="CL115" s="5"/>
      <c r="CM115" s="4"/>
      <c r="CN115" s="4"/>
      <c r="CO115" s="4"/>
      <c r="CP115" s="4"/>
      <c r="CQ115" s="4"/>
      <c r="CR115" s="4"/>
      <c r="CS115" s="4"/>
      <c r="CT115" s="4"/>
      <c r="CU115" s="4"/>
      <c r="CV115" s="4"/>
      <c r="CW115" s="4"/>
      <c r="HBI115" s="11"/>
      <c r="HBJ115" s="11"/>
      <c r="HBK115" s="11"/>
      <c r="HBL115" s="11"/>
      <c r="HBM115" s="11"/>
      <c r="HBN115" s="11"/>
      <c r="HBO115" s="11"/>
      <c r="HBP115" s="11"/>
      <c r="HBQ115" s="11"/>
      <c r="HBR115" s="11"/>
      <c r="HBS115" s="11"/>
      <c r="HBT115" s="11"/>
      <c r="HBU115" s="11"/>
      <c r="HBV115" s="11"/>
      <c r="HBW115" s="11"/>
      <c r="HBX115" s="11"/>
      <c r="HBY115" s="11"/>
      <c r="HBZ115" s="11"/>
      <c r="HCA115" s="11"/>
      <c r="HCB115" s="11"/>
      <c r="HCC115" s="11"/>
      <c r="HCD115" s="11"/>
      <c r="HCE115" s="11"/>
      <c r="HCF115" s="11"/>
      <c r="HCG115" s="11"/>
      <c r="HCH115" s="11"/>
      <c r="HCI115" s="11"/>
    </row>
    <row r="116" spans="47:101 5469:5495" s="272" customFormat="1">
      <c r="AX116" s="11"/>
      <c r="AY116" s="11"/>
      <c r="AZ116" s="11"/>
      <c r="BA116" s="11"/>
      <c r="BB116" s="11"/>
      <c r="BC116" s="726"/>
      <c r="BD116" s="11"/>
      <c r="BE116" s="11"/>
      <c r="BF116" s="11"/>
      <c r="BG116" s="11"/>
      <c r="BH116" s="11"/>
      <c r="BI116" s="11"/>
      <c r="BJ116" s="11"/>
      <c r="BK116" s="11"/>
      <c r="BL116" s="11"/>
      <c r="BM116" s="11"/>
      <c r="BN116" s="11"/>
      <c r="BO116" s="11"/>
      <c r="BP116" s="11"/>
      <c r="BQ116" s="11"/>
      <c r="BR116" s="11"/>
      <c r="BS116" s="11"/>
      <c r="CK116" s="5"/>
      <c r="CL116" s="5"/>
      <c r="CM116" s="4"/>
      <c r="CN116" s="4"/>
      <c r="CO116" s="4"/>
      <c r="CP116" s="4"/>
      <c r="CQ116" s="4"/>
      <c r="CR116" s="4"/>
      <c r="CS116" s="4"/>
      <c r="CT116" s="4"/>
      <c r="CU116" s="4"/>
      <c r="CV116" s="4"/>
      <c r="CW116" s="4"/>
      <c r="HBI116" s="11"/>
      <c r="HBJ116" s="11"/>
      <c r="HBK116" s="11"/>
      <c r="HBL116" s="11"/>
      <c r="HBM116" s="11"/>
      <c r="HBN116" s="11"/>
      <c r="HBO116" s="11"/>
      <c r="HBP116" s="11"/>
      <c r="HBQ116" s="11"/>
      <c r="HBR116" s="11"/>
      <c r="HBS116" s="11"/>
      <c r="HBT116" s="11"/>
      <c r="HBU116" s="11"/>
      <c r="HBV116" s="11"/>
      <c r="HBW116" s="11"/>
      <c r="HBX116" s="11"/>
      <c r="HBY116" s="11"/>
      <c r="HBZ116" s="11"/>
      <c r="HCA116" s="11"/>
      <c r="HCB116" s="11"/>
      <c r="HCC116" s="11"/>
      <c r="HCD116" s="11"/>
      <c r="HCE116" s="11"/>
      <c r="HCF116" s="11"/>
      <c r="HCG116" s="11"/>
      <c r="HCH116" s="11"/>
      <c r="HCI116" s="11"/>
    </row>
    <row r="117" spans="47:101 5469:5495" s="272" customFormat="1" ht="18">
      <c r="AU117" s="11"/>
      <c r="AV117" s="727"/>
      <c r="AW117" s="11"/>
      <c r="AX117" s="11"/>
      <c r="AY117" s="11"/>
      <c r="AZ117" s="11"/>
      <c r="BA117" s="11"/>
      <c r="BB117" s="11"/>
      <c r="BC117" s="726"/>
      <c r="BD117" s="11"/>
      <c r="BE117" s="11"/>
      <c r="BF117" s="11"/>
      <c r="BG117" s="11"/>
      <c r="BH117" s="11"/>
      <c r="BI117" s="11"/>
      <c r="BJ117" s="11"/>
      <c r="BK117" s="11"/>
      <c r="BL117" s="11"/>
      <c r="BM117" s="11"/>
      <c r="BN117" s="11"/>
      <c r="BO117" s="11"/>
      <c r="BP117" s="11"/>
      <c r="BQ117" s="11"/>
      <c r="BR117" s="11"/>
      <c r="BS117" s="11"/>
      <c r="CK117" s="5"/>
      <c r="CL117" s="5"/>
      <c r="CM117" s="4"/>
      <c r="CN117" s="4"/>
      <c r="CO117" s="4"/>
      <c r="CP117" s="4"/>
      <c r="CQ117" s="4"/>
      <c r="CR117" s="4"/>
      <c r="CS117" s="4"/>
      <c r="CT117" s="4"/>
      <c r="CU117" s="4"/>
      <c r="CV117" s="4"/>
      <c r="CW117" s="4"/>
      <c r="HBI117" s="11"/>
      <c r="HBJ117" s="11"/>
      <c r="HBK117" s="11"/>
      <c r="HBL117" s="11"/>
      <c r="HBM117" s="11"/>
      <c r="HBN117" s="11"/>
      <c r="HBO117" s="11"/>
      <c r="HBP117" s="11"/>
      <c r="HBQ117" s="11"/>
      <c r="HBR117" s="11"/>
      <c r="HBS117" s="11"/>
      <c r="HBT117" s="11"/>
      <c r="HBU117" s="11"/>
      <c r="HBV117" s="11"/>
      <c r="HBW117" s="11"/>
      <c r="HBX117" s="11"/>
      <c r="HBY117" s="11"/>
      <c r="HBZ117" s="11"/>
      <c r="HCA117" s="11"/>
      <c r="HCB117" s="11"/>
      <c r="HCC117" s="11"/>
      <c r="HCD117" s="11"/>
      <c r="HCE117" s="11"/>
      <c r="HCF117" s="11"/>
      <c r="HCG117" s="11"/>
      <c r="HCH117" s="11"/>
      <c r="HCI117" s="11"/>
    </row>
    <row r="118" spans="47:101 5469:5495" s="272" customFormat="1" ht="15.6">
      <c r="AW118" s="728"/>
      <c r="AX118" s="728"/>
      <c r="AY118" s="11"/>
      <c r="AZ118" s="11"/>
      <c r="BA118" s="11"/>
      <c r="BB118" s="11"/>
      <c r="BC118" s="726"/>
      <c r="BD118" s="11"/>
      <c r="BE118" s="11"/>
      <c r="BF118" s="11"/>
      <c r="BG118" s="11"/>
      <c r="BH118" s="11"/>
      <c r="BI118" s="11"/>
      <c r="BJ118" s="11"/>
      <c r="BK118" s="11"/>
      <c r="BL118" s="11"/>
      <c r="BM118" s="11"/>
      <c r="BN118" s="11"/>
      <c r="BO118" s="11"/>
      <c r="BP118" s="11"/>
      <c r="BQ118" s="11"/>
      <c r="BR118" s="11"/>
      <c r="BS118" s="11"/>
      <c r="CK118" s="5"/>
      <c r="CL118" s="5"/>
      <c r="CM118" s="4"/>
      <c r="CN118" s="4"/>
      <c r="CO118" s="4"/>
      <c r="CP118" s="4"/>
      <c r="CQ118" s="4"/>
      <c r="CR118" s="4"/>
      <c r="CS118" s="4"/>
      <c r="CT118" s="4"/>
      <c r="CU118" s="4"/>
      <c r="CV118" s="4"/>
      <c r="CW118" s="4"/>
      <c r="HBI118" s="11"/>
      <c r="HBJ118" s="11"/>
      <c r="HBK118" s="11"/>
      <c r="HBL118" s="11"/>
      <c r="HBM118" s="11"/>
      <c r="HBN118" s="11"/>
      <c r="HBO118" s="11"/>
      <c r="HBP118" s="11"/>
      <c r="HBQ118" s="11"/>
      <c r="HBR118" s="11"/>
      <c r="HBS118" s="11"/>
      <c r="HBT118" s="11"/>
      <c r="HBU118" s="11"/>
      <c r="HBV118" s="11"/>
      <c r="HBW118" s="11"/>
      <c r="HBX118" s="11"/>
      <c r="HBY118" s="11"/>
      <c r="HBZ118" s="11"/>
      <c r="HCA118" s="11"/>
      <c r="HCB118" s="11"/>
      <c r="HCC118" s="11"/>
      <c r="HCD118" s="11"/>
      <c r="HCE118" s="11"/>
      <c r="HCF118" s="11"/>
      <c r="HCG118" s="11"/>
      <c r="HCH118" s="11"/>
      <c r="HCI118" s="11"/>
    </row>
    <row r="119" spans="47:101 5469:5495" s="272" customFormat="1" ht="15.6">
      <c r="AW119" s="728"/>
      <c r="AX119" s="728"/>
      <c r="AY119" s="11"/>
      <c r="AZ119" s="11"/>
      <c r="BA119" s="11"/>
      <c r="BB119" s="11"/>
      <c r="BC119" s="726"/>
      <c r="BD119" s="11"/>
      <c r="BE119" s="11"/>
      <c r="BF119" s="11"/>
      <c r="BG119" s="11"/>
      <c r="BH119" s="11"/>
      <c r="BI119" s="11"/>
      <c r="BJ119" s="11"/>
      <c r="BK119" s="11"/>
      <c r="BL119" s="11"/>
      <c r="BM119" s="11"/>
      <c r="BN119" s="11"/>
      <c r="BO119" s="11"/>
      <c r="BP119" s="11"/>
      <c r="BQ119" s="11"/>
      <c r="BR119" s="11"/>
      <c r="BS119" s="11"/>
      <c r="CK119" s="5"/>
      <c r="CL119" s="5"/>
      <c r="CM119" s="4"/>
      <c r="CN119" s="4"/>
      <c r="CO119" s="4"/>
      <c r="CP119" s="4"/>
      <c r="CQ119" s="4"/>
      <c r="CR119" s="4"/>
      <c r="CS119" s="4"/>
      <c r="CT119" s="4"/>
      <c r="CU119" s="4"/>
      <c r="CV119" s="4"/>
      <c r="CW119" s="4"/>
      <c r="HBI119" s="11"/>
      <c r="HBJ119" s="11"/>
      <c r="HBK119" s="11"/>
      <c r="HBL119" s="11"/>
      <c r="HBM119" s="11"/>
      <c r="HBN119" s="11"/>
      <c r="HBO119" s="11"/>
      <c r="HBP119" s="11"/>
      <c r="HBQ119" s="11"/>
      <c r="HBR119" s="11"/>
      <c r="HBS119" s="11"/>
      <c r="HBT119" s="11"/>
      <c r="HBU119" s="11"/>
      <c r="HBV119" s="11"/>
      <c r="HBW119" s="11"/>
      <c r="HBX119" s="11"/>
      <c r="HBY119" s="11"/>
      <c r="HBZ119" s="11"/>
      <c r="HCA119" s="11"/>
      <c r="HCB119" s="11"/>
      <c r="HCC119" s="11"/>
      <c r="HCD119" s="11"/>
      <c r="HCE119" s="11"/>
      <c r="HCF119" s="11"/>
      <c r="HCG119" s="11"/>
      <c r="HCH119" s="11"/>
      <c r="HCI119" s="11"/>
    </row>
    <row r="120" spans="47:101 5469:5495" s="272" customFormat="1">
      <c r="AU120" s="11"/>
      <c r="AV120" s="11"/>
      <c r="AW120" s="11"/>
      <c r="AX120" s="11"/>
      <c r="AY120" s="11"/>
      <c r="AZ120" s="11"/>
      <c r="BA120" s="11"/>
      <c r="BB120" s="11"/>
      <c r="BC120" s="726"/>
      <c r="BD120" s="11"/>
      <c r="BE120" s="11"/>
      <c r="BF120" s="11"/>
      <c r="BG120" s="11"/>
      <c r="BH120" s="11"/>
      <c r="BI120" s="11"/>
      <c r="BJ120" s="11"/>
      <c r="BK120" s="11"/>
      <c r="BL120" s="11"/>
      <c r="BM120" s="11"/>
      <c r="BN120" s="11"/>
      <c r="BO120" s="11"/>
      <c r="BP120" s="11"/>
      <c r="BQ120" s="11"/>
      <c r="BR120" s="11"/>
      <c r="BS120" s="11"/>
      <c r="CK120" s="5"/>
      <c r="CL120" s="5"/>
      <c r="CM120" s="4"/>
      <c r="CN120" s="4"/>
      <c r="CO120" s="4"/>
      <c r="CP120" s="4"/>
      <c r="CQ120" s="4"/>
      <c r="CR120" s="4"/>
      <c r="CS120" s="4"/>
      <c r="CT120" s="4"/>
      <c r="CU120" s="4"/>
      <c r="CV120" s="4"/>
      <c r="CW120" s="4"/>
      <c r="HBI120" s="11"/>
      <c r="HBJ120" s="11"/>
      <c r="HBK120" s="11"/>
      <c r="HBL120" s="11"/>
      <c r="HBM120" s="11"/>
      <c r="HBN120" s="11"/>
      <c r="HBO120" s="11"/>
      <c r="HBP120" s="11"/>
      <c r="HBQ120" s="11"/>
      <c r="HBR120" s="11"/>
      <c r="HBS120" s="11"/>
      <c r="HBT120" s="11"/>
      <c r="HBU120" s="11"/>
      <c r="HBV120" s="11"/>
      <c r="HBW120" s="11"/>
      <c r="HBX120" s="11"/>
      <c r="HBY120" s="11"/>
      <c r="HBZ120" s="11"/>
      <c r="HCA120" s="11"/>
      <c r="HCB120" s="11"/>
      <c r="HCC120" s="11"/>
      <c r="HCD120" s="11"/>
      <c r="HCE120" s="11"/>
      <c r="HCF120" s="11"/>
      <c r="HCG120" s="11"/>
      <c r="HCH120" s="11"/>
      <c r="HCI120" s="11"/>
    </row>
    <row r="121" spans="47:101 5469:5495" s="272" customFormat="1">
      <c r="AY121" s="11"/>
      <c r="AZ121" s="11"/>
      <c r="BA121" s="11"/>
      <c r="BB121" s="11"/>
      <c r="BC121" s="726"/>
      <c r="BD121" s="11"/>
      <c r="BE121" s="11"/>
      <c r="BF121" s="11"/>
      <c r="BG121" s="11"/>
      <c r="BH121" s="11"/>
      <c r="BI121" s="11"/>
      <c r="BJ121" s="11"/>
      <c r="BK121" s="11"/>
      <c r="BL121" s="11"/>
      <c r="BM121" s="11"/>
      <c r="BN121" s="11"/>
      <c r="BO121" s="11"/>
      <c r="BP121" s="11"/>
      <c r="BQ121" s="11"/>
      <c r="BR121" s="11"/>
      <c r="BS121" s="11"/>
      <c r="CK121" s="5"/>
      <c r="CL121" s="5"/>
      <c r="CM121" s="4"/>
      <c r="CN121" s="4"/>
      <c r="CO121" s="4"/>
      <c r="CP121" s="4"/>
      <c r="CQ121" s="4"/>
      <c r="CR121" s="4"/>
      <c r="CS121" s="4"/>
      <c r="CT121" s="4"/>
      <c r="CU121" s="4"/>
      <c r="CV121" s="4"/>
      <c r="CW121" s="4"/>
      <c r="HBI121" s="11"/>
      <c r="HBJ121" s="11"/>
      <c r="HBK121" s="11"/>
      <c r="HBL121" s="11"/>
      <c r="HBM121" s="11"/>
      <c r="HBN121" s="11"/>
      <c r="HBO121" s="11"/>
      <c r="HBP121" s="11"/>
      <c r="HBQ121" s="11"/>
      <c r="HBR121" s="11"/>
      <c r="HBS121" s="11"/>
      <c r="HBT121" s="11"/>
      <c r="HBU121" s="11"/>
      <c r="HBV121" s="11"/>
      <c r="HBW121" s="11"/>
      <c r="HBX121" s="11"/>
      <c r="HBY121" s="11"/>
      <c r="HBZ121" s="11"/>
      <c r="HCA121" s="11"/>
      <c r="HCB121" s="11"/>
      <c r="HCC121" s="11"/>
      <c r="HCD121" s="11"/>
      <c r="HCE121" s="11"/>
      <c r="HCF121" s="11"/>
      <c r="HCG121" s="11"/>
      <c r="HCH121" s="11"/>
      <c r="HCI121" s="11"/>
    </row>
    <row r="122" spans="47:101 5469:5495" s="272" customFormat="1">
      <c r="AY122" s="11"/>
      <c r="AZ122" s="11"/>
      <c r="BI122" s="11"/>
      <c r="BJ122" s="11"/>
      <c r="BK122" s="11"/>
      <c r="BL122" s="11"/>
      <c r="BM122" s="11"/>
      <c r="BN122" s="11"/>
      <c r="BO122" s="11"/>
      <c r="BP122" s="11"/>
      <c r="BQ122" s="11"/>
      <c r="BR122" s="11"/>
      <c r="BS122" s="11"/>
      <c r="CK122" s="5"/>
      <c r="CL122" s="5"/>
      <c r="CM122" s="4"/>
      <c r="CN122" s="4"/>
      <c r="CO122" s="4"/>
      <c r="CP122" s="4"/>
      <c r="CQ122" s="4"/>
      <c r="CR122" s="4"/>
      <c r="CS122" s="4"/>
      <c r="CT122" s="4"/>
      <c r="CU122" s="4"/>
      <c r="CV122" s="4"/>
      <c r="CW122" s="4"/>
      <c r="HBI122" s="11"/>
      <c r="HBJ122" s="11"/>
      <c r="HBK122" s="11"/>
      <c r="HBL122" s="11"/>
      <c r="HBM122" s="11"/>
      <c r="HBN122" s="11"/>
      <c r="HBO122" s="11"/>
      <c r="HBP122" s="11"/>
      <c r="HBQ122" s="11"/>
      <c r="HBR122" s="11"/>
      <c r="HBS122" s="11"/>
      <c r="HBT122" s="11"/>
      <c r="HBU122" s="11"/>
      <c r="HBV122" s="11"/>
      <c r="HBW122" s="11"/>
      <c r="HBX122" s="11"/>
      <c r="HBY122" s="11"/>
      <c r="HBZ122" s="11"/>
      <c r="HCA122" s="11"/>
      <c r="HCB122" s="11"/>
      <c r="HCC122" s="11"/>
      <c r="HCD122" s="11"/>
      <c r="HCE122" s="11"/>
      <c r="HCF122" s="11"/>
      <c r="HCG122" s="11"/>
      <c r="HCH122" s="11"/>
      <c r="HCI122" s="11"/>
    </row>
    <row r="123" spans="47:101 5469:5495" s="272" customFormat="1">
      <c r="AU123" s="11"/>
      <c r="AV123" s="11"/>
      <c r="AW123" s="11"/>
      <c r="AX123" s="11"/>
      <c r="AY123" s="11"/>
      <c r="AZ123" s="11"/>
      <c r="BI123" s="11"/>
      <c r="BJ123" s="11"/>
      <c r="BK123" s="11"/>
      <c r="BL123" s="11"/>
      <c r="BM123" s="11"/>
      <c r="BN123" s="11"/>
      <c r="BO123" s="11"/>
      <c r="BP123" s="11"/>
      <c r="BQ123" s="11"/>
      <c r="BR123" s="11"/>
      <c r="BS123" s="11"/>
      <c r="CK123" s="5"/>
      <c r="CL123" s="5"/>
      <c r="CM123" s="4"/>
      <c r="CN123" s="4"/>
      <c r="CO123" s="4"/>
      <c r="CP123" s="4"/>
      <c r="CQ123" s="4"/>
      <c r="CR123" s="4"/>
      <c r="CS123" s="4"/>
      <c r="CT123" s="4"/>
      <c r="CU123" s="4"/>
      <c r="CV123" s="4"/>
      <c r="CW123" s="4"/>
      <c r="HBI123" s="11"/>
      <c r="HBJ123" s="11"/>
      <c r="HBK123" s="11"/>
      <c r="HBL123" s="11"/>
      <c r="HBM123" s="11"/>
      <c r="HBN123" s="11"/>
      <c r="HBO123" s="11"/>
      <c r="HBP123" s="11"/>
      <c r="HBQ123" s="11"/>
      <c r="HBR123" s="11"/>
      <c r="HBS123" s="11"/>
      <c r="HBT123" s="11"/>
      <c r="HBU123" s="11"/>
      <c r="HBV123" s="11"/>
      <c r="HBW123" s="11"/>
      <c r="HBX123" s="11"/>
      <c r="HBY123" s="11"/>
      <c r="HBZ123" s="11"/>
      <c r="HCA123" s="11"/>
      <c r="HCB123" s="11"/>
      <c r="HCC123" s="11"/>
      <c r="HCD123" s="11"/>
      <c r="HCE123" s="11"/>
      <c r="HCF123" s="11"/>
      <c r="HCG123" s="11"/>
      <c r="HCH123" s="11"/>
      <c r="HCI123" s="11"/>
    </row>
    <row r="124" spans="47:101 5469:5495" s="272" customFormat="1">
      <c r="AU124" s="11"/>
      <c r="AV124" s="11"/>
      <c r="AW124" s="11"/>
      <c r="AX124" s="11"/>
      <c r="AY124" s="11"/>
      <c r="AZ124" s="11"/>
      <c r="BI124" s="11"/>
      <c r="BJ124" s="11"/>
      <c r="BK124" s="11"/>
      <c r="BL124" s="11"/>
      <c r="BM124" s="11"/>
      <c r="BN124" s="11"/>
      <c r="BO124" s="11"/>
      <c r="BP124" s="11"/>
      <c r="BQ124" s="11"/>
      <c r="BR124" s="11"/>
      <c r="BS124" s="11"/>
      <c r="CK124" s="5"/>
      <c r="CL124" s="5"/>
      <c r="CM124" s="4"/>
      <c r="CN124" s="4"/>
      <c r="CO124" s="4"/>
      <c r="CP124" s="4"/>
      <c r="CQ124" s="4"/>
      <c r="CR124" s="4"/>
      <c r="CS124" s="4"/>
      <c r="CT124" s="4"/>
      <c r="CU124" s="4"/>
      <c r="CV124" s="4"/>
      <c r="CW124" s="4"/>
      <c r="HBI124" s="11"/>
      <c r="HBJ124" s="11"/>
      <c r="HBK124" s="11"/>
      <c r="HBL124" s="11"/>
      <c r="HBM124" s="11"/>
      <c r="HBN124" s="11"/>
      <c r="HBO124" s="11"/>
      <c r="HBP124" s="11"/>
      <c r="HBQ124" s="11"/>
      <c r="HBR124" s="11"/>
      <c r="HBS124" s="11"/>
      <c r="HBT124" s="11"/>
      <c r="HBU124" s="11"/>
      <c r="HBV124" s="11"/>
      <c r="HBW124" s="11"/>
      <c r="HBX124" s="11"/>
      <c r="HBY124" s="11"/>
      <c r="HBZ124" s="11"/>
      <c r="HCA124" s="11"/>
      <c r="HCB124" s="11"/>
      <c r="HCC124" s="11"/>
      <c r="HCD124" s="11"/>
      <c r="HCE124" s="11"/>
      <c r="HCF124" s="11"/>
      <c r="HCG124" s="11"/>
      <c r="HCH124" s="11"/>
      <c r="HCI124" s="11"/>
    </row>
    <row r="125" spans="47:101 5469:5495" s="272" customFormat="1">
      <c r="AU125" s="11"/>
      <c r="AV125" s="11"/>
      <c r="AW125" s="11"/>
      <c r="AX125" s="11"/>
      <c r="AY125" s="11"/>
      <c r="AZ125" s="11"/>
      <c r="BI125" s="11"/>
      <c r="BJ125" s="11"/>
      <c r="BK125" s="11"/>
      <c r="BL125" s="11"/>
      <c r="BM125" s="11"/>
      <c r="BN125" s="11"/>
      <c r="BO125" s="11"/>
      <c r="BP125" s="11"/>
      <c r="BQ125" s="11"/>
      <c r="BR125" s="11"/>
      <c r="BS125" s="11"/>
      <c r="CK125" s="5"/>
      <c r="CL125" s="5"/>
      <c r="CM125" s="4"/>
      <c r="CN125" s="4"/>
      <c r="CO125" s="4"/>
      <c r="CP125" s="4"/>
      <c r="CQ125" s="4"/>
      <c r="CR125" s="4"/>
      <c r="CS125" s="4"/>
      <c r="CT125" s="4"/>
      <c r="CU125" s="4"/>
      <c r="CV125" s="4"/>
      <c r="CW125" s="4"/>
      <c r="HBI125" s="11"/>
      <c r="HBJ125" s="11"/>
      <c r="HBK125" s="11"/>
      <c r="HBL125" s="11"/>
      <c r="HBM125" s="11"/>
      <c r="HBN125" s="11"/>
      <c r="HBO125" s="11"/>
      <c r="HBP125" s="11"/>
      <c r="HBQ125" s="11"/>
      <c r="HBR125" s="11"/>
      <c r="HBS125" s="11"/>
      <c r="HBT125" s="11"/>
      <c r="HBU125" s="11"/>
      <c r="HBV125" s="11"/>
      <c r="HBW125" s="11"/>
      <c r="HBX125" s="11"/>
      <c r="HBY125" s="11"/>
      <c r="HBZ125" s="11"/>
      <c r="HCA125" s="11"/>
      <c r="HCB125" s="11"/>
      <c r="HCC125" s="11"/>
      <c r="HCD125" s="11"/>
      <c r="HCE125" s="11"/>
      <c r="HCF125" s="11"/>
      <c r="HCG125" s="11"/>
      <c r="HCH125" s="11"/>
      <c r="HCI125" s="11"/>
    </row>
    <row r="126" spans="47:101 5469:5495" s="272" customFormat="1">
      <c r="AU126" s="11"/>
      <c r="AV126" s="11"/>
      <c r="AW126" s="11"/>
      <c r="AX126" s="11"/>
      <c r="AY126" s="11"/>
      <c r="AZ126" s="11"/>
      <c r="BI126" s="11"/>
      <c r="BJ126" s="11"/>
      <c r="BK126" s="11"/>
      <c r="BL126" s="11"/>
      <c r="BM126" s="11"/>
      <c r="BN126" s="11"/>
      <c r="BO126" s="11"/>
      <c r="BP126" s="11"/>
      <c r="BQ126" s="11"/>
      <c r="BR126" s="11"/>
      <c r="BS126" s="11"/>
      <c r="CK126" s="5"/>
      <c r="CL126" s="5"/>
      <c r="CM126" s="4"/>
      <c r="CN126" s="4"/>
      <c r="CO126" s="4"/>
      <c r="CP126" s="4"/>
      <c r="CQ126" s="4"/>
      <c r="CR126" s="4"/>
      <c r="CS126" s="4"/>
      <c r="CT126" s="4"/>
      <c r="CU126" s="4"/>
      <c r="CV126" s="4"/>
      <c r="CW126" s="4"/>
      <c r="HBI126" s="11"/>
      <c r="HBJ126" s="11"/>
      <c r="HBK126" s="11"/>
      <c r="HBL126" s="11"/>
      <c r="HBM126" s="11"/>
      <c r="HBN126" s="11"/>
      <c r="HBO126" s="11"/>
      <c r="HBP126" s="11"/>
      <c r="HBQ126" s="11"/>
      <c r="HBR126" s="11"/>
      <c r="HBS126" s="11"/>
      <c r="HBT126" s="11"/>
      <c r="HBU126" s="11"/>
      <c r="HBV126" s="11"/>
      <c r="HBW126" s="11"/>
      <c r="HBX126" s="11"/>
      <c r="HBY126" s="11"/>
      <c r="HBZ126" s="11"/>
      <c r="HCA126" s="11"/>
      <c r="HCB126" s="11"/>
      <c r="HCC126" s="11"/>
      <c r="HCD126" s="11"/>
      <c r="HCE126" s="11"/>
      <c r="HCF126" s="11"/>
      <c r="HCG126" s="11"/>
      <c r="HCH126" s="11"/>
      <c r="HCI126" s="11"/>
    </row>
    <row r="127" spans="47:101 5469:5495" s="272" customFormat="1">
      <c r="AU127" s="11"/>
      <c r="AV127" s="11"/>
      <c r="AW127" s="11"/>
      <c r="AX127" s="11"/>
      <c r="AY127" s="11"/>
      <c r="AZ127" s="11"/>
      <c r="BI127" s="11"/>
      <c r="BJ127" s="11"/>
      <c r="BK127" s="11"/>
      <c r="BL127" s="11"/>
      <c r="BM127" s="11"/>
      <c r="BN127" s="11"/>
      <c r="BO127" s="11"/>
      <c r="BP127" s="11"/>
      <c r="BQ127" s="11"/>
      <c r="BR127" s="11"/>
      <c r="BS127" s="11"/>
      <c r="CK127" s="5"/>
      <c r="CL127" s="5"/>
      <c r="CM127" s="4"/>
      <c r="CN127" s="4"/>
      <c r="CO127" s="4"/>
      <c r="CP127" s="4"/>
      <c r="CQ127" s="4"/>
      <c r="CR127" s="4"/>
      <c r="CS127" s="4"/>
      <c r="CT127" s="4"/>
      <c r="CU127" s="4"/>
      <c r="CV127" s="4"/>
      <c r="CW127" s="4"/>
      <c r="HBI127" s="11"/>
      <c r="HBJ127" s="11"/>
      <c r="HBK127" s="11"/>
      <c r="HBL127" s="11"/>
      <c r="HBM127" s="11"/>
      <c r="HBN127" s="11"/>
      <c r="HBO127" s="11"/>
      <c r="HBP127" s="11"/>
      <c r="HBQ127" s="11"/>
      <c r="HBR127" s="11"/>
      <c r="HBS127" s="11"/>
      <c r="HBT127" s="11"/>
      <c r="HBU127" s="11"/>
      <c r="HBV127" s="11"/>
      <c r="HBW127" s="11"/>
      <c r="HBX127" s="11"/>
      <c r="HBY127" s="11"/>
      <c r="HBZ127" s="11"/>
      <c r="HCA127" s="11"/>
      <c r="HCB127" s="11"/>
      <c r="HCC127" s="11"/>
      <c r="HCD127" s="11"/>
      <c r="HCE127" s="11"/>
      <c r="HCF127" s="11"/>
      <c r="HCG127" s="11"/>
      <c r="HCH127" s="11"/>
      <c r="HCI127" s="11"/>
    </row>
    <row r="128" spans="47:101 5469:5495" s="272" customFormat="1">
      <c r="AU128" s="11"/>
      <c r="AV128" s="11"/>
      <c r="AW128" s="11"/>
      <c r="AX128" s="11"/>
      <c r="AY128" s="11"/>
      <c r="AZ128" s="11"/>
      <c r="BI128" s="11"/>
      <c r="BJ128" s="11"/>
      <c r="BK128" s="11"/>
      <c r="BL128" s="11"/>
      <c r="BM128" s="11"/>
      <c r="BN128" s="11"/>
      <c r="BO128" s="11"/>
      <c r="BP128" s="11"/>
      <c r="BQ128" s="11"/>
      <c r="BR128" s="11"/>
      <c r="BS128" s="11"/>
      <c r="CK128" s="5"/>
      <c r="CL128" s="5"/>
      <c r="CM128" s="4"/>
      <c r="CN128" s="4"/>
      <c r="CO128" s="4"/>
      <c r="CP128" s="4"/>
      <c r="CQ128" s="4"/>
      <c r="CR128" s="4"/>
      <c r="CS128" s="4"/>
      <c r="CT128" s="4"/>
      <c r="CU128" s="4"/>
      <c r="CV128" s="4"/>
      <c r="CW128" s="4"/>
      <c r="HBI128" s="11"/>
      <c r="HBJ128" s="11"/>
      <c r="HBK128" s="11"/>
      <c r="HBL128" s="11"/>
      <c r="HBM128" s="11"/>
      <c r="HBN128" s="11"/>
      <c r="HBO128" s="11"/>
      <c r="HBP128" s="11"/>
      <c r="HBQ128" s="11"/>
      <c r="HBR128" s="11"/>
      <c r="HBS128" s="11"/>
      <c r="HBT128" s="11"/>
      <c r="HBU128" s="11"/>
      <c r="HBV128" s="11"/>
      <c r="HBW128" s="11"/>
      <c r="HBX128" s="11"/>
      <c r="HBY128" s="11"/>
      <c r="HBZ128" s="11"/>
      <c r="HCA128" s="11"/>
      <c r="HCB128" s="11"/>
      <c r="HCC128" s="11"/>
      <c r="HCD128" s="11"/>
      <c r="HCE128" s="11"/>
      <c r="HCF128" s="11"/>
      <c r="HCG128" s="11"/>
      <c r="HCH128" s="11"/>
      <c r="HCI128" s="11"/>
    </row>
    <row r="129" spans="24:203 5469:5495" s="272" customFormat="1">
      <c r="AU129" s="11"/>
      <c r="AV129" s="11"/>
      <c r="AW129" s="11"/>
      <c r="AX129" s="11"/>
      <c r="AY129" s="11"/>
      <c r="AZ129" s="11"/>
      <c r="BI129" s="11"/>
      <c r="BJ129" s="11"/>
      <c r="BK129" s="11"/>
      <c r="BL129" s="11"/>
      <c r="BM129" s="11"/>
      <c r="BN129" s="11"/>
      <c r="BO129" s="729"/>
      <c r="BP129" s="729"/>
      <c r="BQ129" s="11"/>
      <c r="BR129" s="11"/>
      <c r="BS129" s="11"/>
      <c r="CK129" s="5"/>
      <c r="CL129" s="5"/>
      <c r="CM129" s="4"/>
      <c r="CN129" s="4"/>
      <c r="CO129" s="4"/>
      <c r="CP129" s="4"/>
      <c r="CQ129" s="4"/>
      <c r="CR129" s="4"/>
      <c r="CS129" s="4"/>
      <c r="CT129" s="4"/>
      <c r="CU129" s="4"/>
      <c r="CV129" s="4"/>
      <c r="CW129" s="4"/>
      <c r="HBI129" s="11"/>
      <c r="HBJ129" s="11"/>
      <c r="HBK129" s="11"/>
      <c r="HBL129" s="11"/>
      <c r="HBM129" s="11"/>
      <c r="HBN129" s="11"/>
      <c r="HBO129" s="11"/>
      <c r="HBP129" s="11"/>
      <c r="HBQ129" s="11"/>
      <c r="HBR129" s="11"/>
      <c r="HBS129" s="11"/>
      <c r="HBT129" s="11"/>
      <c r="HBU129" s="11"/>
      <c r="HBV129" s="11"/>
      <c r="HBW129" s="11"/>
      <c r="HBX129" s="11"/>
      <c r="HBY129" s="11"/>
      <c r="HBZ129" s="11"/>
      <c r="HCA129" s="11"/>
      <c r="HCB129" s="11"/>
      <c r="HCC129" s="11"/>
      <c r="HCD129" s="11"/>
      <c r="HCE129" s="11"/>
      <c r="HCF129" s="11"/>
      <c r="HCG129" s="11"/>
      <c r="HCH129" s="11"/>
      <c r="HCI129" s="11"/>
    </row>
    <row r="130" spans="24:203 5469:5495" s="272" customFormat="1">
      <c r="AU130" s="11"/>
      <c r="AV130" s="11">
        <v>20</v>
      </c>
      <c r="AW130" s="11"/>
      <c r="AX130" s="11"/>
      <c r="AY130" s="11"/>
      <c r="AZ130" s="11"/>
      <c r="BI130" s="11"/>
      <c r="BJ130" s="11"/>
      <c r="BK130" s="11"/>
      <c r="BL130" s="11"/>
      <c r="BM130" s="11"/>
      <c r="BN130" s="11"/>
      <c r="BO130" s="729"/>
      <c r="BP130" s="729"/>
      <c r="BQ130" s="11"/>
      <c r="BR130" s="11"/>
      <c r="BS130" s="11"/>
      <c r="CK130" s="5"/>
      <c r="CL130" s="5"/>
      <c r="CM130" s="4"/>
      <c r="CN130" s="4"/>
      <c r="CO130" s="4"/>
      <c r="CP130" s="4"/>
      <c r="CQ130" s="4"/>
      <c r="CR130" s="4"/>
      <c r="CS130" s="4"/>
      <c r="CT130" s="4"/>
      <c r="CU130" s="4"/>
      <c r="CV130" s="4"/>
      <c r="CW130" s="4"/>
      <c r="HBI130" s="11"/>
      <c r="HBJ130" s="11"/>
      <c r="HBK130" s="11"/>
      <c r="HBL130" s="11"/>
      <c r="HBM130" s="11"/>
      <c r="HBN130" s="11"/>
      <c r="HBO130" s="11"/>
      <c r="HBP130" s="11"/>
      <c r="HBQ130" s="11"/>
      <c r="HBR130" s="11"/>
      <c r="HBS130" s="11"/>
      <c r="HBT130" s="11"/>
      <c r="HBU130" s="11"/>
      <c r="HBV130" s="11"/>
      <c r="HBW130" s="11"/>
      <c r="HBX130" s="11"/>
      <c r="HBY130" s="11"/>
      <c r="HBZ130" s="11"/>
      <c r="HCA130" s="11"/>
      <c r="HCB130" s="11"/>
      <c r="HCC130" s="11"/>
      <c r="HCD130" s="11"/>
      <c r="HCE130" s="11"/>
      <c r="HCF130" s="11"/>
      <c r="HCG130" s="11"/>
      <c r="HCH130" s="11"/>
      <c r="HCI130" s="11"/>
    </row>
    <row r="131" spans="24:203 5469:5495" s="272" customFormat="1">
      <c r="AU131" s="11"/>
      <c r="AV131" s="11"/>
      <c r="AW131" s="11"/>
      <c r="AX131" s="11"/>
      <c r="AY131" s="11"/>
      <c r="AZ131" s="11"/>
      <c r="BI131" s="11"/>
      <c r="BJ131" s="11"/>
      <c r="BK131" s="11"/>
      <c r="BL131" s="11"/>
      <c r="BM131" s="11"/>
      <c r="BN131" s="11"/>
      <c r="BO131" s="11"/>
      <c r="BP131" s="11"/>
      <c r="BQ131" s="11"/>
      <c r="BR131" s="11"/>
      <c r="BS131" s="11"/>
      <c r="CK131" s="5"/>
      <c r="CL131" s="5"/>
      <c r="CM131" s="4"/>
      <c r="CN131" s="4"/>
      <c r="CO131" s="4"/>
      <c r="CP131" s="4"/>
      <c r="CQ131" s="4"/>
      <c r="CR131" s="4"/>
      <c r="CS131" s="4"/>
      <c r="CT131" s="4"/>
      <c r="CU131" s="4"/>
      <c r="CV131" s="4"/>
      <c r="CW131" s="4"/>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row>
    <row r="132" spans="24:203 5469:5495" s="272" customFormat="1">
      <c r="AU132" s="11"/>
      <c r="AV132" s="11"/>
      <c r="AW132" s="11"/>
      <c r="AX132" s="11"/>
      <c r="AY132" s="11"/>
      <c r="AZ132" s="11"/>
      <c r="BI132" s="11"/>
      <c r="BJ132" s="11"/>
      <c r="BK132" s="11"/>
      <c r="BL132" s="11"/>
      <c r="BM132" s="11"/>
      <c r="BN132" s="11"/>
      <c r="BO132" s="11"/>
      <c r="BP132" s="11"/>
      <c r="BQ132" s="11"/>
      <c r="BR132" s="11"/>
      <c r="BS132" s="11"/>
      <c r="CK132" s="5"/>
      <c r="CL132" s="5"/>
      <c r="CM132" s="4"/>
      <c r="CN132" s="4"/>
      <c r="CO132" s="4"/>
      <c r="CP132" s="4"/>
      <c r="CQ132" s="4"/>
      <c r="CR132" s="4"/>
      <c r="CS132" s="4"/>
      <c r="CT132" s="4"/>
      <c r="CU132" s="4"/>
      <c r="CV132" s="4"/>
      <c r="CW132" s="4"/>
      <c r="HBI132" s="11"/>
      <c r="HBJ132" s="11"/>
      <c r="HBK132" s="11"/>
      <c r="HBL132" s="11"/>
      <c r="HBM132" s="11"/>
      <c r="HBN132" s="11"/>
      <c r="HBO132" s="11"/>
      <c r="HBP132" s="11"/>
      <c r="HBQ132" s="11"/>
      <c r="HBR132" s="11"/>
      <c r="HBS132" s="11"/>
      <c r="HBT132" s="11"/>
      <c r="HBU132" s="11"/>
      <c r="HBV132" s="11"/>
      <c r="HBW132" s="11"/>
      <c r="HBX132" s="11"/>
      <c r="HBY132" s="11"/>
      <c r="HBZ132" s="11"/>
      <c r="HCA132" s="11"/>
      <c r="HCB132" s="11"/>
      <c r="HCC132" s="11"/>
      <c r="HCD132" s="11"/>
      <c r="HCE132" s="11"/>
      <c r="HCF132" s="11"/>
      <c r="HCG132" s="11"/>
      <c r="HCH132" s="11"/>
      <c r="HCI132" s="11"/>
    </row>
    <row r="133" spans="24:203 5469:5495" s="272" customFormat="1">
      <c r="AU133" s="11"/>
      <c r="AV133" s="11"/>
      <c r="AW133" s="11"/>
      <c r="AX133" s="11"/>
      <c r="AY133" s="11"/>
      <c r="AZ133" s="11"/>
      <c r="BI133" s="11"/>
      <c r="BJ133" s="11"/>
      <c r="BK133" s="11"/>
      <c r="BL133" s="11"/>
      <c r="BM133" s="11"/>
      <c r="BN133" s="11"/>
      <c r="BO133" s="11"/>
      <c r="BP133" s="11"/>
      <c r="BQ133" s="11"/>
      <c r="BR133" s="11"/>
      <c r="BS133" s="11"/>
      <c r="CK133" s="5"/>
      <c r="CL133" s="5"/>
      <c r="CM133" s="4"/>
      <c r="CN133" s="4"/>
      <c r="CO133" s="4"/>
      <c r="CP133" s="4"/>
      <c r="CQ133" s="4"/>
      <c r="CR133" s="4"/>
      <c r="CS133" s="4"/>
      <c r="CT133" s="4"/>
      <c r="CU133" s="4"/>
      <c r="CV133" s="4"/>
      <c r="CW133" s="4"/>
      <c r="HBI133" s="11"/>
      <c r="HBJ133" s="11"/>
      <c r="HBK133" s="11"/>
      <c r="HBL133" s="11"/>
      <c r="HBM133" s="11"/>
      <c r="HBN133" s="11"/>
      <c r="HBO133" s="11"/>
      <c r="HBP133" s="11"/>
      <c r="HBQ133" s="11"/>
      <c r="HBR133" s="11"/>
      <c r="HBS133" s="11"/>
      <c r="HBT133" s="11"/>
      <c r="HBU133" s="11"/>
      <c r="HBV133" s="11"/>
      <c r="HBW133" s="11"/>
      <c r="HBX133" s="11"/>
      <c r="HBY133" s="11"/>
      <c r="HBZ133" s="11"/>
      <c r="HCA133" s="11"/>
      <c r="HCB133" s="11"/>
      <c r="HCC133" s="11"/>
      <c r="HCD133" s="11"/>
      <c r="HCE133" s="11"/>
      <c r="HCF133" s="11"/>
      <c r="HCG133" s="11"/>
      <c r="HCH133" s="11"/>
      <c r="HCI133" s="11"/>
    </row>
    <row r="134" spans="24:203 5469:5495" s="272" customFormat="1">
      <c r="X134" s="5"/>
      <c r="AU134" s="11"/>
      <c r="AV134" s="11"/>
      <c r="AW134" s="11"/>
      <c r="AX134" s="11"/>
      <c r="AY134" s="11"/>
      <c r="AZ134" s="11"/>
      <c r="BI134" s="11"/>
      <c r="BJ134" s="11"/>
      <c r="BK134" s="11"/>
      <c r="BL134" s="11"/>
      <c r="BM134" s="11"/>
      <c r="BN134" s="11"/>
      <c r="BO134" s="11"/>
      <c r="BP134" s="11"/>
      <c r="BQ134" s="11"/>
      <c r="BR134" s="11"/>
      <c r="BS134" s="11"/>
      <c r="CK134" s="5"/>
      <c r="CL134" s="5"/>
      <c r="CM134" s="4"/>
      <c r="CN134" s="4"/>
      <c r="CO134" s="4"/>
      <c r="CP134" s="4"/>
      <c r="CQ134" s="4"/>
      <c r="CR134" s="4"/>
      <c r="CS134" s="4"/>
      <c r="CT134" s="4"/>
      <c r="CU134" s="4"/>
      <c r="CV134" s="4"/>
      <c r="CW134" s="4"/>
      <c r="HBI134" s="11"/>
      <c r="HBJ134" s="11"/>
      <c r="HBK134" s="11"/>
      <c r="HBL134" s="11"/>
      <c r="HBM134" s="11"/>
      <c r="HBN134" s="11"/>
      <c r="HBO134" s="11"/>
      <c r="HBP134" s="11"/>
      <c r="HBQ134" s="11"/>
      <c r="HBR134" s="11"/>
      <c r="HBS134" s="11"/>
      <c r="HBT134" s="11"/>
      <c r="HBU134" s="11"/>
      <c r="HBV134" s="11"/>
      <c r="HBW134" s="11"/>
      <c r="HBX134" s="11"/>
      <c r="HBY134" s="11"/>
      <c r="HBZ134" s="11"/>
      <c r="HCA134" s="11"/>
      <c r="HCB134" s="11"/>
      <c r="HCC134" s="11"/>
      <c r="HCD134" s="11"/>
      <c r="HCE134" s="11"/>
      <c r="HCF134" s="11"/>
      <c r="HCG134" s="11"/>
      <c r="HCH134" s="11"/>
      <c r="HCI134" s="11"/>
    </row>
    <row r="135" spans="24:203 5469:5495" s="272" customFormat="1">
      <c r="X135" s="5"/>
      <c r="AU135" s="11"/>
      <c r="AV135" s="11"/>
      <c r="AW135" s="11"/>
      <c r="AX135" s="11"/>
      <c r="AY135" s="11"/>
      <c r="AZ135" s="11"/>
      <c r="BI135" s="11"/>
      <c r="BJ135" s="11"/>
      <c r="BK135" s="11"/>
      <c r="BL135" s="11"/>
      <c r="BM135" s="11"/>
      <c r="BN135" s="11"/>
      <c r="BO135" s="11"/>
      <c r="BP135" s="11"/>
      <c r="BQ135" s="11"/>
      <c r="BR135" s="11"/>
      <c r="BS135" s="11"/>
      <c r="CK135" s="5"/>
      <c r="CL135" s="5"/>
      <c r="CM135" s="4"/>
      <c r="CN135" s="4"/>
      <c r="CO135" s="4"/>
      <c r="CP135" s="4"/>
      <c r="CQ135" s="4"/>
      <c r="CR135" s="4"/>
      <c r="CS135" s="4"/>
      <c r="CT135" s="4"/>
      <c r="CU135" s="4"/>
      <c r="CV135" s="4"/>
      <c r="CW135" s="4"/>
      <c r="HBI135" s="11"/>
      <c r="HBJ135" s="11"/>
      <c r="HBK135" s="11"/>
      <c r="HBL135" s="11"/>
      <c r="HBM135" s="11"/>
      <c r="HBN135" s="11"/>
      <c r="HBO135" s="11"/>
      <c r="HBP135" s="11"/>
      <c r="HBQ135" s="11"/>
      <c r="HBR135" s="11"/>
      <c r="HBS135" s="11"/>
      <c r="HBT135" s="11"/>
      <c r="HBU135" s="11"/>
      <c r="HBV135" s="11"/>
      <c r="HBW135" s="11"/>
      <c r="HBX135" s="11"/>
      <c r="HBY135" s="11"/>
      <c r="HBZ135" s="11"/>
      <c r="HCA135" s="11"/>
      <c r="HCB135" s="11"/>
      <c r="HCC135" s="11"/>
      <c r="HCD135" s="11"/>
      <c r="HCE135" s="11"/>
      <c r="HCF135" s="11"/>
      <c r="HCG135" s="11"/>
      <c r="HCH135" s="11"/>
      <c r="HCI135" s="11"/>
    </row>
    <row r="136" spans="24:203 5469:5495" s="272" customFormat="1" ht="15" thickBot="1">
      <c r="X136" s="5"/>
      <c r="AU136" s="11"/>
      <c r="AV136" s="11"/>
      <c r="AW136" s="11"/>
      <c r="AX136" s="11"/>
      <c r="AY136" s="11"/>
      <c r="AZ136" s="11"/>
      <c r="BI136" s="11"/>
      <c r="BJ136" s="11"/>
      <c r="BK136" s="11"/>
      <c r="BL136" s="11"/>
      <c r="BM136" s="11"/>
      <c r="BN136" s="11"/>
      <c r="BO136" s="11"/>
      <c r="BP136" s="11"/>
      <c r="BQ136" s="11"/>
      <c r="BR136" s="11"/>
      <c r="BS136" s="11"/>
      <c r="CK136" s="5"/>
      <c r="CL136" s="5"/>
      <c r="CM136" s="4"/>
      <c r="CN136" s="4"/>
      <c r="CO136" s="4"/>
      <c r="CP136" s="4"/>
      <c r="CQ136" s="4"/>
      <c r="CR136" s="4"/>
      <c r="CS136" s="4"/>
      <c r="CT136" s="4"/>
      <c r="CU136" s="4"/>
      <c r="CV136" s="4"/>
      <c r="CW136" s="4"/>
      <c r="HBI136" s="11"/>
      <c r="HBJ136" s="11"/>
      <c r="HBK136" s="11"/>
      <c r="HBL136" s="11"/>
      <c r="HBM136" s="11"/>
      <c r="HBN136" s="11"/>
      <c r="HBO136" s="11"/>
      <c r="HBP136" s="11"/>
      <c r="HBQ136" s="11"/>
      <c r="HBR136" s="11"/>
      <c r="HBS136" s="11"/>
      <c r="HBT136" s="11"/>
      <c r="HBU136" s="11"/>
      <c r="HBV136" s="11"/>
      <c r="HBW136" s="11"/>
      <c r="HBX136" s="11"/>
      <c r="HBY136" s="11"/>
      <c r="HBZ136" s="11"/>
      <c r="HCA136" s="11"/>
      <c r="HCB136" s="11"/>
      <c r="HCC136" s="11"/>
      <c r="HCD136" s="11"/>
      <c r="HCE136" s="11"/>
      <c r="HCF136" s="11"/>
      <c r="HCG136" s="11"/>
      <c r="HCH136" s="11"/>
      <c r="HCI136" s="11"/>
    </row>
    <row r="137" spans="24:203 5469:5495" s="272" customFormat="1" ht="15" thickTop="1">
      <c r="X137" s="5"/>
      <c r="AU137" s="730" t="s">
        <v>318</v>
      </c>
      <c r="AV137" s="731"/>
      <c r="AW137" s="732"/>
      <c r="AX137" s="11"/>
      <c r="AY137" s="11"/>
      <c r="AZ137" s="11"/>
      <c r="BI137" s="11"/>
      <c r="BJ137" s="11"/>
      <c r="BK137" s="11"/>
      <c r="BL137" s="11"/>
      <c r="BM137" s="11"/>
      <c r="BN137" s="11"/>
      <c r="BO137" s="11"/>
      <c r="BP137" s="11"/>
      <c r="BQ137" s="11"/>
      <c r="BR137" s="11"/>
      <c r="BS137" s="11"/>
      <c r="CK137" s="5"/>
      <c r="CL137" s="5"/>
      <c r="CM137" s="4"/>
      <c r="CN137" s="4"/>
      <c r="CO137" s="4"/>
      <c r="CP137" s="4"/>
      <c r="CQ137" s="4"/>
      <c r="CR137" s="4"/>
      <c r="CS137" s="4"/>
      <c r="CT137" s="4"/>
      <c r="CU137" s="4"/>
      <c r="CV137" s="4"/>
      <c r="CW137" s="4"/>
      <c r="HBI137" s="11"/>
      <c r="HBJ137" s="11"/>
      <c r="HBK137" s="11"/>
      <c r="HBL137" s="11"/>
      <c r="HBM137" s="11"/>
      <c r="HBN137" s="11"/>
      <c r="HBO137" s="11"/>
      <c r="HBP137" s="11"/>
      <c r="HBQ137" s="11"/>
      <c r="HBR137" s="11"/>
      <c r="HBS137" s="11"/>
      <c r="HBT137" s="11"/>
      <c r="HBU137" s="11"/>
      <c r="HBV137" s="11"/>
      <c r="HBW137" s="11"/>
      <c r="HBX137" s="11"/>
      <c r="HBY137" s="11"/>
      <c r="HBZ137" s="11"/>
      <c r="HCA137" s="11"/>
      <c r="HCB137" s="11"/>
      <c r="HCC137" s="11"/>
      <c r="HCD137" s="11"/>
      <c r="HCE137" s="11"/>
      <c r="HCF137" s="11"/>
      <c r="HCG137" s="11"/>
      <c r="HCH137" s="11"/>
      <c r="HCI137" s="11"/>
    </row>
    <row r="138" spans="24:203 5469:5495" s="272" customFormat="1" ht="15.6">
      <c r="X138" s="5"/>
      <c r="AU138" s="733" t="s">
        <v>319</v>
      </c>
      <c r="AV138" s="734">
        <f>BT55*BT34</f>
        <v>0</v>
      </c>
      <c r="AW138" s="735">
        <v>12240</v>
      </c>
      <c r="AX138" s="11"/>
      <c r="AY138" s="11"/>
      <c r="AZ138" s="11"/>
      <c r="BI138" s="11"/>
      <c r="BJ138" s="11"/>
      <c r="BK138" s="11"/>
      <c r="BL138" s="11"/>
      <c r="BM138" s="11"/>
      <c r="BN138" s="11"/>
      <c r="BO138" s="11"/>
      <c r="BP138" s="11"/>
      <c r="BQ138" s="11"/>
      <c r="BR138" s="11"/>
      <c r="BS138" s="11"/>
      <c r="CK138" s="5"/>
      <c r="CL138" s="5"/>
      <c r="CM138" s="4"/>
      <c r="CN138" s="4"/>
      <c r="CO138" s="4"/>
      <c r="CP138" s="4"/>
      <c r="CQ138" s="4"/>
      <c r="CR138" s="4"/>
      <c r="CS138" s="4"/>
      <c r="CT138" s="4"/>
      <c r="CU138" s="4"/>
      <c r="CV138" s="4"/>
      <c r="CW138" s="4"/>
      <c r="HBI138" s="11"/>
      <c r="HBJ138" s="11"/>
      <c r="HBK138" s="11"/>
      <c r="HBL138" s="11"/>
      <c r="HBM138" s="11"/>
      <c r="HBN138" s="11"/>
      <c r="HBO138" s="11"/>
      <c r="HBP138" s="11"/>
      <c r="HBQ138" s="11"/>
      <c r="HBR138" s="11"/>
      <c r="HBS138" s="11"/>
      <c r="HBT138" s="11"/>
      <c r="HBU138" s="11"/>
      <c r="HBV138" s="11"/>
      <c r="HBW138" s="11"/>
      <c r="HBX138" s="11"/>
      <c r="HBY138" s="11"/>
      <c r="HBZ138" s="11"/>
      <c r="HCA138" s="11"/>
      <c r="HCB138" s="11"/>
      <c r="HCC138" s="11"/>
      <c r="HCD138" s="11"/>
      <c r="HCE138" s="11"/>
      <c r="HCF138" s="11"/>
      <c r="HCG138" s="11"/>
      <c r="HCH138" s="11"/>
      <c r="HCI138" s="11"/>
    </row>
    <row r="139" spans="24:203 5469:5495" s="272" customFormat="1">
      <c r="X139" s="5"/>
      <c r="AU139" s="733"/>
      <c r="AV139" s="734">
        <f>IF(AV138&lt;=AW138,AW138,IF(AV138&gt;AW138,AV138," "))</f>
        <v>12240</v>
      </c>
      <c r="AW139" s="736"/>
      <c r="AX139" s="11"/>
      <c r="AY139" s="11"/>
      <c r="AZ139" s="11"/>
      <c r="BI139" s="11"/>
      <c r="BJ139" s="11"/>
      <c r="BK139" s="11"/>
      <c r="BL139" s="11"/>
      <c r="BM139" s="11"/>
      <c r="BN139" s="11"/>
      <c r="BO139" s="11"/>
      <c r="BP139" s="11"/>
      <c r="BQ139" s="11"/>
      <c r="BR139" s="11"/>
      <c r="BS139" s="11"/>
      <c r="CK139" s="5"/>
      <c r="CL139" s="5"/>
      <c r="CM139" s="4"/>
      <c r="CN139" s="4"/>
      <c r="CO139" s="4"/>
      <c r="CP139" s="4"/>
      <c r="CQ139" s="4"/>
      <c r="CR139" s="4"/>
      <c r="CS139" s="4"/>
      <c r="CT139" s="4"/>
      <c r="CU139" s="4"/>
      <c r="CV139" s="4"/>
      <c r="CW139" s="4"/>
      <c r="HBI139" s="11"/>
      <c r="HBJ139" s="11"/>
      <c r="HBK139" s="11"/>
      <c r="HBL139" s="11"/>
      <c r="HBM139" s="11"/>
      <c r="HBN139" s="11"/>
      <c r="HBO139" s="11"/>
      <c r="HBP139" s="11"/>
      <c r="HBQ139" s="11"/>
      <c r="HBR139" s="11"/>
      <c r="HBS139" s="11"/>
      <c r="HBT139" s="11"/>
      <c r="HBU139" s="11"/>
      <c r="HBV139" s="11"/>
      <c r="HBW139" s="11"/>
      <c r="HBX139" s="11"/>
      <c r="HBY139" s="11"/>
      <c r="HBZ139" s="11"/>
      <c r="HCA139" s="11"/>
      <c r="HCB139" s="11"/>
      <c r="HCC139" s="11"/>
      <c r="HCD139" s="11"/>
      <c r="HCE139" s="11"/>
      <c r="HCF139" s="11"/>
      <c r="HCG139" s="11"/>
      <c r="HCH139" s="11"/>
      <c r="HCI139" s="11"/>
    </row>
    <row r="140" spans="24:203 5469:5495" s="272" customFormat="1" ht="6.6" customHeight="1" thickBot="1">
      <c r="X140" s="5"/>
      <c r="AU140" s="737"/>
      <c r="AV140" s="738"/>
      <c r="AW140" s="739"/>
      <c r="AX140" s="11"/>
      <c r="AY140" s="11"/>
      <c r="AZ140" s="11"/>
      <c r="BI140" s="11"/>
      <c r="BJ140" s="11"/>
      <c r="BK140" s="11"/>
      <c r="BL140" s="11"/>
      <c r="BM140" s="11"/>
      <c r="BN140" s="11"/>
      <c r="BO140" s="11"/>
      <c r="BP140" s="11"/>
      <c r="BQ140" s="11"/>
      <c r="BR140" s="11"/>
      <c r="BS140" s="11"/>
      <c r="CK140" s="5"/>
      <c r="CL140" s="5"/>
      <c r="CM140" s="4"/>
      <c r="CN140" s="4"/>
      <c r="CO140" s="4"/>
      <c r="CP140" s="4"/>
      <c r="CQ140" s="4"/>
      <c r="CR140" s="4"/>
      <c r="CS140" s="4"/>
      <c r="CT140" s="4"/>
      <c r="CU140" s="4"/>
      <c r="CV140" s="4"/>
      <c r="CW140" s="4"/>
      <c r="HBI140" s="11"/>
      <c r="HBJ140" s="11"/>
      <c r="HBK140" s="11"/>
      <c r="HBL140" s="11"/>
      <c r="HBM140" s="11"/>
      <c r="HBN140" s="11"/>
      <c r="HBO140" s="11"/>
      <c r="HBP140" s="11"/>
      <c r="HBQ140" s="11"/>
      <c r="HBR140" s="11"/>
      <c r="HBS140" s="11"/>
      <c r="HBT140" s="11"/>
      <c r="HBU140" s="11"/>
      <c r="HBV140" s="11"/>
      <c r="HBW140" s="11"/>
      <c r="HBX140" s="11"/>
      <c r="HBY140" s="11"/>
      <c r="HBZ140" s="11"/>
      <c r="HCA140" s="11"/>
      <c r="HCB140" s="11"/>
      <c r="HCC140" s="11"/>
      <c r="HCD140" s="11"/>
      <c r="HCE140" s="11"/>
      <c r="HCF140" s="11"/>
      <c r="HCG140" s="11"/>
      <c r="HCH140" s="11"/>
      <c r="HCI140" s="11"/>
    </row>
    <row r="141" spans="24:203 5469:5495" s="12" customFormat="1" ht="15" hidden="1" thickTop="1">
      <c r="X141" s="5"/>
      <c r="AU141" s="4"/>
      <c r="AV141" s="4"/>
      <c r="AW141" s="4"/>
      <c r="AX141" s="4"/>
      <c r="AY141" s="4"/>
      <c r="AZ141" s="4"/>
      <c r="BA141" s="5"/>
      <c r="BB141" s="5"/>
      <c r="BC141" s="5"/>
      <c r="BD141" s="5"/>
      <c r="BE141" s="5"/>
      <c r="BF141" s="5"/>
      <c r="BG141" s="5"/>
      <c r="BH141" s="10"/>
      <c r="BI141" s="11"/>
      <c r="BJ141" s="4"/>
      <c r="BK141" s="4"/>
      <c r="BL141" s="4"/>
      <c r="BM141" s="4"/>
      <c r="BN141" s="4"/>
      <c r="BO141" s="4"/>
      <c r="BP141" s="4"/>
      <c r="BQ141" s="4"/>
      <c r="BR141" s="4"/>
      <c r="BS141" s="4"/>
      <c r="BT141" s="5"/>
      <c r="BV141" s="5"/>
      <c r="BW141" s="5"/>
      <c r="BX141" s="5"/>
      <c r="BY141" s="5"/>
      <c r="BZ141" s="5"/>
      <c r="CA141" s="5"/>
      <c r="CB141" s="5"/>
      <c r="CC141" s="5"/>
      <c r="CD141" s="5"/>
      <c r="CE141" s="5"/>
      <c r="CF141" s="5"/>
      <c r="CG141" s="5"/>
      <c r="CH141" s="5"/>
      <c r="CI141" s="5"/>
      <c r="CJ141" s="5"/>
      <c r="CK141" s="5"/>
      <c r="CL141" s="5"/>
      <c r="CM141" s="4"/>
      <c r="CN141" s="4"/>
      <c r="CO141" s="4"/>
      <c r="CP141" s="4"/>
      <c r="CQ141" s="4"/>
      <c r="CR141" s="4"/>
      <c r="CS141" s="4"/>
      <c r="CT141" s="4"/>
      <c r="CU141" s="4"/>
      <c r="CV141" s="4"/>
      <c r="CW141" s="4"/>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HBI141" s="4"/>
      <c r="HBJ141" s="4"/>
      <c r="HBK141" s="4"/>
      <c r="HBL141" s="4"/>
      <c r="HBM141" s="4"/>
      <c r="HBN141" s="4"/>
      <c r="HBO141" s="4"/>
      <c r="HBP141" s="4"/>
      <c r="HBQ141" s="4"/>
      <c r="HBR141" s="4"/>
      <c r="HBS141" s="4"/>
      <c r="HBT141" s="4"/>
      <c r="HBU141" s="4"/>
      <c r="HBV141" s="4"/>
      <c r="HBW141" s="4"/>
      <c r="HBX141" s="4"/>
      <c r="HBY141" s="4"/>
      <c r="HBZ141" s="4"/>
      <c r="HCA141" s="4"/>
      <c r="HCB141" s="4"/>
      <c r="HCC141" s="4"/>
      <c r="HCD141" s="4"/>
      <c r="HCE141" s="4"/>
      <c r="HCF141" s="4"/>
      <c r="HCG141" s="4"/>
      <c r="HCH141" s="4"/>
      <c r="HCI141" s="4"/>
    </row>
    <row r="142" spans="24:203 5469:5495" s="272" customFormat="1" ht="15" thickTop="1">
      <c r="X142" s="5"/>
      <c r="AU142" s="11"/>
      <c r="AV142" s="11"/>
      <c r="AW142" s="11"/>
      <c r="AX142" s="11"/>
      <c r="AY142" s="11"/>
      <c r="AZ142" s="11"/>
      <c r="BI142" s="11"/>
      <c r="BJ142" s="11"/>
      <c r="BK142" s="11"/>
      <c r="BL142" s="11"/>
      <c r="BM142" s="11"/>
      <c r="BN142" s="11"/>
      <c r="BO142" s="11"/>
      <c r="BP142" s="11"/>
      <c r="BQ142" s="11"/>
      <c r="BR142" s="11"/>
      <c r="BS142" s="11"/>
      <c r="CK142" s="5"/>
      <c r="CL142" s="5"/>
      <c r="CM142" s="4"/>
      <c r="CN142" s="4"/>
      <c r="CO142" s="4"/>
      <c r="CP142" s="4"/>
      <c r="CQ142" s="4"/>
      <c r="CR142" s="4"/>
      <c r="CS142" s="4"/>
      <c r="CT142" s="4"/>
      <c r="CU142" s="4"/>
      <c r="CV142" s="4"/>
      <c r="CW142" s="4"/>
      <c r="HBI142" s="11"/>
      <c r="HBJ142" s="11"/>
      <c r="HBK142" s="11"/>
      <c r="HBL142" s="11"/>
      <c r="HBM142" s="11"/>
      <c r="HBN142" s="11"/>
      <c r="HBO142" s="11"/>
      <c r="HBP142" s="11"/>
      <c r="HBQ142" s="11"/>
      <c r="HBR142" s="11"/>
      <c r="HBS142" s="11"/>
      <c r="HBT142" s="11"/>
      <c r="HBU142" s="11"/>
      <c r="HBV142" s="11"/>
      <c r="HBW142" s="11"/>
      <c r="HBX142" s="11"/>
      <c r="HBY142" s="11"/>
      <c r="HBZ142" s="11"/>
      <c r="HCA142" s="11"/>
      <c r="HCB142" s="11"/>
      <c r="HCC142" s="11"/>
      <c r="HCD142" s="11"/>
      <c r="HCE142" s="11"/>
      <c r="HCF142" s="11"/>
      <c r="HCG142" s="11"/>
      <c r="HCH142" s="11"/>
      <c r="HCI142" s="11"/>
    </row>
    <row r="143" spans="24:203 5469:5495" s="272" customFormat="1">
      <c r="X143" s="5"/>
      <c r="AU143" s="11"/>
      <c r="AV143" s="11"/>
      <c r="AW143" s="11"/>
      <c r="AX143" s="11"/>
      <c r="AY143" s="11"/>
      <c r="AZ143" s="11"/>
      <c r="BI143" s="11"/>
      <c r="BJ143" s="11"/>
      <c r="BK143" s="11"/>
      <c r="BL143" s="11"/>
      <c r="BM143" s="11"/>
      <c r="BN143" s="11"/>
      <c r="BO143" s="11"/>
      <c r="BP143" s="11"/>
      <c r="BQ143" s="11"/>
      <c r="BR143" s="11"/>
      <c r="BS143" s="11"/>
      <c r="CK143" s="5"/>
      <c r="CL143" s="5"/>
      <c r="CM143" s="4"/>
      <c r="CN143" s="4"/>
      <c r="CO143" s="4"/>
      <c r="CP143" s="4"/>
      <c r="CQ143" s="4"/>
      <c r="CR143" s="4"/>
      <c r="CS143" s="4"/>
      <c r="CT143" s="4"/>
      <c r="CU143" s="4"/>
      <c r="CV143" s="4"/>
      <c r="CW143" s="4"/>
      <c r="HBI143" s="11"/>
      <c r="HBJ143" s="11"/>
      <c r="HBK143" s="11"/>
      <c r="HBL143" s="11"/>
      <c r="HBM143" s="11"/>
      <c r="HBN143" s="11"/>
      <c r="HBO143" s="11"/>
      <c r="HBP143" s="11"/>
      <c r="HBQ143" s="11"/>
      <c r="HBR143" s="11"/>
      <c r="HBS143" s="11"/>
      <c r="HBT143" s="11"/>
      <c r="HBU143" s="11"/>
      <c r="HBV143" s="11"/>
      <c r="HBW143" s="11"/>
      <c r="HBX143" s="11"/>
      <c r="HBY143" s="11"/>
      <c r="HBZ143" s="11"/>
      <c r="HCA143" s="11"/>
      <c r="HCB143" s="11"/>
      <c r="HCC143" s="11"/>
      <c r="HCD143" s="11"/>
      <c r="HCE143" s="11"/>
      <c r="HCF143" s="11"/>
      <c r="HCG143" s="11"/>
      <c r="HCH143" s="11"/>
      <c r="HCI143" s="11"/>
    </row>
    <row r="144" spans="24:203 5469:5495" s="272" customFormat="1">
      <c r="X144" s="5"/>
      <c r="AU144" s="11"/>
      <c r="AV144" s="11"/>
      <c r="AW144" s="11"/>
      <c r="AX144" s="11"/>
      <c r="AY144" s="11"/>
      <c r="AZ144" s="11"/>
      <c r="BI144" s="11"/>
      <c r="BJ144" s="11"/>
      <c r="BK144" s="11"/>
      <c r="BL144" s="11"/>
      <c r="BM144" s="11"/>
      <c r="BN144" s="11"/>
      <c r="BO144" s="11"/>
      <c r="BP144" s="11"/>
      <c r="BQ144" s="11"/>
      <c r="BR144" s="11"/>
      <c r="BS144" s="11"/>
      <c r="CK144" s="5"/>
      <c r="CL144" s="5"/>
      <c r="CM144" s="4"/>
      <c r="CN144" s="4"/>
      <c r="CO144" s="4"/>
      <c r="CP144" s="4"/>
      <c r="CQ144" s="4"/>
      <c r="CR144" s="4"/>
      <c r="CS144" s="4"/>
      <c r="CT144" s="4"/>
      <c r="CU144" s="4"/>
      <c r="CV144" s="4"/>
      <c r="CW144" s="4"/>
      <c r="HBI144" s="11"/>
      <c r="HBJ144" s="11"/>
      <c r="HBK144" s="11"/>
      <c r="HBL144" s="11"/>
      <c r="HBM144" s="11"/>
      <c r="HBN144" s="11"/>
      <c r="HBO144" s="11"/>
      <c r="HBP144" s="11"/>
      <c r="HBQ144" s="11"/>
      <c r="HBR144" s="11"/>
      <c r="HBS144" s="11"/>
      <c r="HBT144" s="11"/>
      <c r="HBU144" s="11"/>
      <c r="HBV144" s="11"/>
      <c r="HBW144" s="11"/>
      <c r="HBX144" s="11"/>
      <c r="HBY144" s="11"/>
      <c r="HBZ144" s="11"/>
      <c r="HCA144" s="11"/>
      <c r="HCB144" s="11"/>
      <c r="HCC144" s="11"/>
      <c r="HCD144" s="11"/>
      <c r="HCE144" s="11"/>
      <c r="HCF144" s="11"/>
      <c r="HCG144" s="11"/>
      <c r="HCH144" s="11"/>
      <c r="HCI144" s="11"/>
    </row>
    <row r="145" spans="24:101 5469:5495" s="272" customFormat="1">
      <c r="X145" s="5"/>
      <c r="AU145" s="740" t="e">
        <f>+#REF!</f>
        <v>#REF!</v>
      </c>
      <c r="AV145" s="11"/>
      <c r="AW145" s="11"/>
      <c r="AX145" s="11"/>
      <c r="AY145" s="11"/>
      <c r="AZ145" s="11"/>
      <c r="BI145" s="11"/>
      <c r="BJ145" s="11"/>
      <c r="BK145" s="11"/>
      <c r="BL145" s="11"/>
      <c r="BM145" s="11"/>
      <c r="BN145" s="11"/>
      <c r="BO145" s="11"/>
      <c r="BP145" s="11"/>
      <c r="BQ145" s="11"/>
      <c r="BR145" s="11"/>
      <c r="BS145" s="11"/>
      <c r="CK145" s="5"/>
      <c r="CL145" s="5"/>
      <c r="CM145" s="4"/>
      <c r="CN145" s="4"/>
      <c r="CO145" s="4"/>
      <c r="CP145" s="4"/>
      <c r="CQ145" s="4"/>
      <c r="CR145" s="4"/>
      <c r="CS145" s="4"/>
      <c r="CT145" s="4"/>
      <c r="CU145" s="4"/>
      <c r="CV145" s="4"/>
      <c r="CW145" s="4"/>
      <c r="HBI145" s="11"/>
      <c r="HBJ145" s="11"/>
      <c r="HBK145" s="11"/>
      <c r="HBL145" s="11"/>
      <c r="HBM145" s="11"/>
      <c r="HBN145" s="11"/>
      <c r="HBO145" s="11"/>
      <c r="HBP145" s="11"/>
      <c r="HBQ145" s="11"/>
      <c r="HBR145" s="11"/>
      <c r="HBS145" s="11"/>
      <c r="HBT145" s="11"/>
      <c r="HBU145" s="11"/>
      <c r="HBV145" s="11"/>
      <c r="HBW145" s="11"/>
      <c r="HBX145" s="11"/>
      <c r="HBY145" s="11"/>
      <c r="HBZ145" s="11"/>
      <c r="HCA145" s="11"/>
      <c r="HCB145" s="11"/>
      <c r="HCC145" s="11"/>
      <c r="HCD145" s="11"/>
      <c r="HCE145" s="11"/>
      <c r="HCF145" s="11"/>
      <c r="HCG145" s="11"/>
      <c r="HCH145" s="11"/>
      <c r="HCI145" s="11"/>
    </row>
    <row r="146" spans="24:101 5469:5495" s="272" customFormat="1">
      <c r="X146" s="5"/>
      <c r="AU146" s="741" t="e">
        <f>#REF!</f>
        <v>#REF!</v>
      </c>
      <c r="AV146" s="11"/>
      <c r="AW146" s="11"/>
      <c r="AX146" s="11"/>
      <c r="AY146" s="11"/>
      <c r="AZ146" s="11"/>
      <c r="BI146" s="11"/>
      <c r="BJ146" s="11"/>
      <c r="BK146" s="11"/>
      <c r="BL146" s="11"/>
      <c r="BM146" s="11"/>
      <c r="BN146" s="11"/>
      <c r="BO146" s="11"/>
      <c r="BP146" s="11"/>
      <c r="BQ146" s="11"/>
      <c r="BR146" s="11"/>
      <c r="BS146" s="11"/>
      <c r="CK146" s="5"/>
      <c r="CL146" s="5"/>
      <c r="CM146" s="4"/>
      <c r="CN146" s="4"/>
      <c r="CO146" s="4"/>
      <c r="CP146" s="4"/>
      <c r="CQ146" s="4"/>
      <c r="CR146" s="4"/>
      <c r="CS146" s="4"/>
      <c r="CT146" s="4"/>
      <c r="CU146" s="4"/>
      <c r="CV146" s="4"/>
      <c r="CW146" s="4"/>
      <c r="HBI146" s="11"/>
      <c r="HBJ146" s="11"/>
      <c r="HBK146" s="11"/>
      <c r="HBL146" s="11"/>
      <c r="HBM146" s="11"/>
      <c r="HBN146" s="11"/>
      <c r="HBO146" s="11"/>
      <c r="HBP146" s="11"/>
      <c r="HBQ146" s="11"/>
      <c r="HBR146" s="11"/>
      <c r="HBS146" s="11"/>
      <c r="HBT146" s="11"/>
      <c r="HBU146" s="11"/>
      <c r="HBV146" s="11"/>
      <c r="HBW146" s="11"/>
      <c r="HBX146" s="11"/>
      <c r="HBY146" s="11"/>
      <c r="HBZ146" s="11"/>
      <c r="HCA146" s="11"/>
      <c r="HCB146" s="11"/>
      <c r="HCC146" s="11"/>
      <c r="HCD146" s="11"/>
      <c r="HCE146" s="11"/>
      <c r="HCF146" s="11"/>
      <c r="HCG146" s="11"/>
      <c r="HCH146" s="11"/>
      <c r="HCI146" s="11"/>
    </row>
    <row r="147" spans="24:101 5469:5495" s="272" customFormat="1">
      <c r="X147" s="5"/>
      <c r="AU147" s="742"/>
      <c r="AV147" s="11"/>
      <c r="AW147" s="11"/>
      <c r="AX147" s="11"/>
      <c r="AY147" s="11"/>
      <c r="AZ147" s="11"/>
      <c r="BI147" s="11"/>
      <c r="BJ147" s="11"/>
      <c r="BK147" s="11"/>
      <c r="BL147" s="11"/>
      <c r="BM147" s="11"/>
      <c r="BN147" s="11"/>
      <c r="BO147" s="11"/>
      <c r="BP147" s="11"/>
      <c r="BQ147" s="11"/>
      <c r="BR147" s="11"/>
      <c r="BS147" s="11"/>
      <c r="CK147" s="5"/>
      <c r="CL147" s="5"/>
      <c r="CM147" s="4"/>
      <c r="CN147" s="4"/>
      <c r="CO147" s="4"/>
      <c r="CP147" s="4"/>
      <c r="CQ147" s="4"/>
      <c r="CR147" s="4"/>
      <c r="CS147" s="4"/>
      <c r="CT147" s="4"/>
      <c r="CU147" s="4"/>
      <c r="CV147" s="4"/>
      <c r="CW147" s="4"/>
      <c r="HBI147" s="11"/>
      <c r="HBJ147" s="11"/>
      <c r="HBK147" s="11"/>
      <c r="HBL147" s="11"/>
      <c r="HBM147" s="11"/>
      <c r="HBN147" s="11"/>
      <c r="HBO147" s="11"/>
      <c r="HBP147" s="11"/>
      <c r="HBQ147" s="11"/>
      <c r="HBR147" s="11"/>
      <c r="HBS147" s="11"/>
      <c r="HBT147" s="11"/>
      <c r="HBU147" s="11"/>
      <c r="HBV147" s="11"/>
      <c r="HBW147" s="11"/>
      <c r="HBX147" s="11"/>
      <c r="HBY147" s="11"/>
      <c r="HBZ147" s="11"/>
      <c r="HCA147" s="11"/>
      <c r="HCB147" s="11"/>
      <c r="HCC147" s="11"/>
      <c r="HCD147" s="11"/>
      <c r="HCE147" s="11"/>
      <c r="HCF147" s="11"/>
      <c r="HCG147" s="11"/>
      <c r="HCH147" s="11"/>
      <c r="HCI147" s="11"/>
    </row>
    <row r="148" spans="24:101 5469:5495" s="272" customFormat="1">
      <c r="X148" s="5"/>
      <c r="AU148" s="11"/>
      <c r="AV148" s="11"/>
      <c r="AW148" s="11"/>
      <c r="AX148" s="11"/>
      <c r="AY148" s="11"/>
      <c r="AZ148" s="11"/>
      <c r="BI148" s="11"/>
      <c r="BJ148" s="11"/>
      <c r="BK148" s="11"/>
      <c r="BL148" s="11"/>
      <c r="BM148" s="11"/>
      <c r="BN148" s="11"/>
      <c r="BO148" s="11"/>
      <c r="BP148" s="11"/>
      <c r="BQ148" s="11"/>
      <c r="BR148" s="11"/>
      <c r="BS148" s="11"/>
      <c r="CK148" s="5"/>
      <c r="CL148" s="5"/>
      <c r="CM148" s="4"/>
      <c r="CN148" s="4"/>
      <c r="CO148" s="4"/>
      <c r="CP148" s="4"/>
      <c r="CQ148" s="4"/>
      <c r="CR148" s="4"/>
      <c r="CS148" s="4"/>
      <c r="CT148" s="4"/>
      <c r="CU148" s="4"/>
      <c r="CV148" s="4"/>
      <c r="CW148" s="4"/>
      <c r="HBI148" s="11"/>
      <c r="HBJ148" s="11"/>
      <c r="HBK148" s="11"/>
      <c r="HBL148" s="11"/>
      <c r="HBM148" s="11"/>
      <c r="HBN148" s="11"/>
      <c r="HBO148" s="11"/>
      <c r="HBP148" s="11"/>
      <c r="HBQ148" s="11"/>
      <c r="HBR148" s="11"/>
      <c r="HBS148" s="11"/>
      <c r="HBT148" s="11"/>
      <c r="HBU148" s="11"/>
      <c r="HBV148" s="11"/>
      <c r="HBW148" s="11"/>
      <c r="HBX148" s="11"/>
      <c r="HBY148" s="11"/>
      <c r="HBZ148" s="11"/>
      <c r="HCA148" s="11"/>
      <c r="HCB148" s="11"/>
      <c r="HCC148" s="11"/>
      <c r="HCD148" s="11"/>
      <c r="HCE148" s="11"/>
      <c r="HCF148" s="11"/>
      <c r="HCG148" s="11"/>
      <c r="HCH148" s="11"/>
      <c r="HCI148" s="11"/>
    </row>
    <row r="149" spans="24:101 5469:5495" s="272" customFormat="1">
      <c r="X149" s="5"/>
      <c r="AU149" s="11"/>
      <c r="AV149" s="11"/>
      <c r="AW149" s="11"/>
      <c r="AX149" s="11"/>
      <c r="AY149" s="11"/>
      <c r="AZ149" s="11"/>
      <c r="BI149" s="11"/>
      <c r="BJ149" s="11"/>
      <c r="BK149" s="11"/>
      <c r="BL149" s="11"/>
      <c r="BM149" s="11"/>
      <c r="BN149" s="11"/>
      <c r="BO149" s="11"/>
      <c r="BP149" s="11"/>
      <c r="BQ149" s="11"/>
      <c r="BR149" s="11"/>
      <c r="BS149" s="11"/>
      <c r="CK149" s="5"/>
      <c r="CL149" s="5"/>
      <c r="CM149" s="4"/>
      <c r="CN149" s="4"/>
      <c r="CO149" s="4"/>
      <c r="CP149" s="4"/>
      <c r="CQ149" s="4"/>
      <c r="CR149" s="4"/>
      <c r="CS149" s="4"/>
      <c r="CT149" s="4"/>
      <c r="CU149" s="4"/>
      <c r="CV149" s="4"/>
      <c r="CW149" s="4"/>
      <c r="HBI149" s="11"/>
      <c r="HBJ149" s="11"/>
      <c r="HBK149" s="11"/>
      <c r="HBL149" s="11"/>
      <c r="HBM149" s="11"/>
      <c r="HBN149" s="11"/>
      <c r="HBO149" s="11"/>
      <c r="HBP149" s="11"/>
      <c r="HBQ149" s="11"/>
      <c r="HBR149" s="11"/>
      <c r="HBS149" s="11"/>
      <c r="HBT149" s="11"/>
      <c r="HBU149" s="11"/>
      <c r="HBV149" s="11"/>
      <c r="HBW149" s="11"/>
      <c r="HBX149" s="11"/>
      <c r="HBY149" s="11"/>
      <c r="HBZ149" s="11"/>
      <c r="HCA149" s="11"/>
      <c r="HCB149" s="11"/>
      <c r="HCC149" s="11"/>
      <c r="HCD149" s="11"/>
      <c r="HCE149" s="11"/>
      <c r="HCF149" s="11"/>
      <c r="HCG149" s="11"/>
      <c r="HCH149" s="11"/>
      <c r="HCI149" s="11"/>
    </row>
    <row r="150" spans="24:101 5469:5495" s="272" customFormat="1">
      <c r="X150" s="5"/>
      <c r="AU150" s="11"/>
      <c r="AV150" s="11"/>
      <c r="AW150" s="11"/>
      <c r="AX150" s="11"/>
      <c r="AY150" s="11"/>
      <c r="AZ150" s="11"/>
      <c r="BI150" s="11"/>
      <c r="BJ150" s="11"/>
      <c r="BK150" s="11"/>
      <c r="BL150" s="11"/>
      <c r="BM150" s="11"/>
      <c r="BN150" s="11"/>
      <c r="BO150" s="11"/>
      <c r="BP150" s="11"/>
      <c r="BQ150" s="11"/>
      <c r="BR150" s="11"/>
      <c r="BS150" s="11"/>
      <c r="CK150" s="5"/>
      <c r="CL150" s="5"/>
      <c r="CM150" s="4"/>
      <c r="CN150" s="4"/>
      <c r="CO150" s="4"/>
      <c r="CP150" s="4"/>
      <c r="CQ150" s="4"/>
      <c r="CR150" s="4"/>
      <c r="CS150" s="4"/>
      <c r="CT150" s="4"/>
      <c r="CU150" s="4"/>
      <c r="CV150" s="4"/>
      <c r="CW150" s="4"/>
      <c r="HBI150" s="11"/>
      <c r="HBJ150" s="11"/>
      <c r="HBK150" s="11"/>
      <c r="HBL150" s="11"/>
      <c r="HBM150" s="11"/>
      <c r="HBN150" s="11"/>
      <c r="HBO150" s="11"/>
      <c r="HBP150" s="11"/>
      <c r="HBQ150" s="11"/>
      <c r="HBR150" s="11"/>
      <c r="HBS150" s="11"/>
      <c r="HBT150" s="11"/>
      <c r="HBU150" s="11"/>
      <c r="HBV150" s="11"/>
      <c r="HBW150" s="11"/>
      <c r="HBX150" s="11"/>
      <c r="HBY150" s="11"/>
      <c r="HBZ150" s="11"/>
      <c r="HCA150" s="11"/>
      <c r="HCB150" s="11"/>
      <c r="HCC150" s="11"/>
      <c r="HCD150" s="11"/>
      <c r="HCE150" s="11"/>
      <c r="HCF150" s="11"/>
      <c r="HCG150" s="11"/>
      <c r="HCH150" s="11"/>
      <c r="HCI150" s="11"/>
    </row>
    <row r="151" spans="24:101 5469:5495" s="272" customFormat="1">
      <c r="X151" s="5"/>
      <c r="AU151" s="11"/>
      <c r="AV151" s="11"/>
      <c r="AW151" s="11"/>
      <c r="AX151" s="11"/>
      <c r="AY151" s="11"/>
      <c r="AZ151" s="11"/>
      <c r="BI151" s="11"/>
      <c r="BJ151" s="11"/>
      <c r="BK151" s="11"/>
      <c r="BL151" s="11"/>
      <c r="BM151" s="11"/>
      <c r="BN151" s="11"/>
      <c r="BO151" s="11"/>
      <c r="BP151" s="11"/>
      <c r="BQ151" s="11"/>
      <c r="BR151" s="11"/>
      <c r="BS151" s="11"/>
      <c r="CK151" s="5"/>
      <c r="CL151" s="5"/>
      <c r="CM151" s="4"/>
      <c r="CN151" s="4"/>
      <c r="CO151" s="4"/>
      <c r="CP151" s="4"/>
      <c r="CQ151" s="4"/>
      <c r="CR151" s="4"/>
      <c r="CS151" s="4"/>
      <c r="CT151" s="4"/>
      <c r="CU151" s="4"/>
      <c r="CV151" s="4"/>
      <c r="CW151" s="4"/>
      <c r="HBI151" s="11"/>
      <c r="HBJ151" s="11"/>
      <c r="HBK151" s="11"/>
      <c r="HBL151" s="11"/>
      <c r="HBM151" s="11"/>
      <c r="HBN151" s="11"/>
      <c r="HBO151" s="11"/>
      <c r="HBP151" s="11"/>
      <c r="HBQ151" s="11"/>
      <c r="HBR151" s="11"/>
      <c r="HBS151" s="11"/>
      <c r="HBT151" s="11"/>
      <c r="HBU151" s="11"/>
      <c r="HBV151" s="11"/>
      <c r="HBW151" s="11"/>
      <c r="HBX151" s="11"/>
      <c r="HBY151" s="11"/>
      <c r="HBZ151" s="11"/>
      <c r="HCA151" s="11"/>
      <c r="HCB151" s="11"/>
      <c r="HCC151" s="11"/>
      <c r="HCD151" s="11"/>
      <c r="HCE151" s="11"/>
      <c r="HCF151" s="11"/>
      <c r="HCG151" s="11"/>
      <c r="HCH151" s="11"/>
      <c r="HCI151" s="11"/>
    </row>
    <row r="152" spans="24:101 5469:5495" s="272" customFormat="1">
      <c r="X152" s="5"/>
      <c r="AU152" s="11"/>
      <c r="AV152" s="11"/>
      <c r="AW152" s="11"/>
      <c r="AX152" s="11"/>
      <c r="AY152" s="11"/>
      <c r="AZ152" s="11"/>
      <c r="BI152" s="11"/>
      <c r="BJ152" s="11"/>
      <c r="BK152" s="11"/>
      <c r="BL152" s="11"/>
      <c r="BM152" s="11"/>
      <c r="BN152" s="11"/>
      <c r="BO152" s="11"/>
      <c r="BP152" s="11"/>
      <c r="BQ152" s="11"/>
      <c r="BR152" s="11"/>
      <c r="BS152" s="11"/>
      <c r="CK152" s="5"/>
      <c r="CL152" s="5"/>
      <c r="CM152" s="4"/>
      <c r="CN152" s="4"/>
      <c r="CO152" s="4"/>
      <c r="CP152" s="4"/>
      <c r="CQ152" s="4"/>
      <c r="CR152" s="4"/>
      <c r="CS152" s="4"/>
      <c r="CT152" s="4"/>
      <c r="CU152" s="4"/>
      <c r="CV152" s="4"/>
      <c r="CW152" s="4"/>
      <c r="HBI152" s="11"/>
      <c r="HBJ152" s="11"/>
      <c r="HBK152" s="11"/>
      <c r="HBL152" s="11"/>
      <c r="HBM152" s="11"/>
      <c r="HBN152" s="11"/>
      <c r="HBO152" s="11"/>
      <c r="HBP152" s="11"/>
      <c r="HBQ152" s="11"/>
      <c r="HBR152" s="11"/>
      <c r="HBS152" s="11"/>
      <c r="HBT152" s="11"/>
      <c r="HBU152" s="11"/>
      <c r="HBV152" s="11"/>
      <c r="HBW152" s="11"/>
      <c r="HBX152" s="11"/>
      <c r="HBY152" s="11"/>
      <c r="HBZ152" s="11"/>
      <c r="HCA152" s="11"/>
      <c r="HCB152" s="11"/>
      <c r="HCC152" s="11"/>
      <c r="HCD152" s="11"/>
      <c r="HCE152" s="11"/>
      <c r="HCF152" s="11"/>
      <c r="HCG152" s="11"/>
      <c r="HCH152" s="11"/>
      <c r="HCI152" s="11"/>
    </row>
    <row r="153" spans="24:101 5469:5495" s="272" customFormat="1">
      <c r="X153" s="5"/>
      <c r="AU153" s="11"/>
      <c r="AV153" s="11"/>
      <c r="AW153" s="11"/>
      <c r="AX153" s="11"/>
      <c r="AY153" s="11"/>
      <c r="AZ153" s="11"/>
      <c r="BI153" s="11"/>
      <c r="BJ153" s="11"/>
      <c r="BK153" s="11"/>
      <c r="BL153" s="11"/>
      <c r="BM153" s="11"/>
      <c r="BN153" s="11"/>
      <c r="BO153" s="11"/>
      <c r="BP153" s="11"/>
      <c r="BQ153" s="11"/>
      <c r="BR153" s="11"/>
      <c r="BS153" s="11"/>
      <c r="CK153" s="5"/>
      <c r="CL153" s="5"/>
      <c r="CM153" s="4"/>
      <c r="CN153" s="4"/>
      <c r="CO153" s="4"/>
      <c r="CP153" s="4"/>
      <c r="CQ153" s="4"/>
      <c r="CR153" s="4"/>
      <c r="CS153" s="4"/>
      <c r="CT153" s="4"/>
      <c r="CU153" s="4"/>
      <c r="CV153" s="4"/>
      <c r="CW153" s="4"/>
      <c r="HBI153" s="11"/>
      <c r="HBJ153" s="11"/>
      <c r="HBK153" s="11"/>
      <c r="HBL153" s="11"/>
      <c r="HBM153" s="11"/>
      <c r="HBN153" s="11"/>
      <c r="HBO153" s="11"/>
      <c r="HBP153" s="11"/>
      <c r="HBQ153" s="11"/>
      <c r="HBR153" s="11"/>
      <c r="HBS153" s="11"/>
      <c r="HBT153" s="11"/>
      <c r="HBU153" s="11"/>
      <c r="HBV153" s="11"/>
      <c r="HBW153" s="11"/>
      <c r="HBX153" s="11"/>
      <c r="HBY153" s="11"/>
      <c r="HBZ153" s="11"/>
      <c r="HCA153" s="11"/>
      <c r="HCB153" s="11"/>
      <c r="HCC153" s="11"/>
      <c r="HCD153" s="11"/>
      <c r="HCE153" s="11"/>
      <c r="HCF153" s="11"/>
      <c r="HCG153" s="11"/>
      <c r="HCH153" s="11"/>
      <c r="HCI153" s="11"/>
    </row>
    <row r="154" spans="24:101 5469:5495" s="272" customFormat="1">
      <c r="X154" s="5"/>
      <c r="AU154" s="11"/>
      <c r="AV154" s="11"/>
      <c r="AW154" s="11"/>
      <c r="AX154" s="11"/>
      <c r="AY154" s="11"/>
      <c r="AZ154" s="11"/>
      <c r="BI154" s="11"/>
      <c r="BJ154" s="11"/>
      <c r="BK154" s="11"/>
      <c r="BL154" s="11"/>
      <c r="BM154" s="11"/>
      <c r="BN154" s="11"/>
      <c r="BO154" s="11"/>
      <c r="BP154" s="11"/>
      <c r="BQ154" s="11"/>
      <c r="BR154" s="11"/>
      <c r="BS154" s="11"/>
      <c r="CK154" s="5"/>
      <c r="CL154" s="5"/>
      <c r="CM154" s="4"/>
      <c r="CN154" s="4"/>
      <c r="CO154" s="4"/>
      <c r="CP154" s="4"/>
      <c r="CQ154" s="4"/>
      <c r="CR154" s="4"/>
      <c r="CS154" s="4"/>
      <c r="CT154" s="4"/>
      <c r="CU154" s="4"/>
      <c r="CV154" s="4"/>
      <c r="CW154" s="4"/>
      <c r="HBI154" s="11"/>
      <c r="HBJ154" s="11"/>
      <c r="HBK154" s="11"/>
      <c r="HBL154" s="11"/>
      <c r="HBM154" s="11"/>
      <c r="HBN154" s="11"/>
      <c r="HBO154" s="11"/>
      <c r="HBP154" s="11"/>
      <c r="HBQ154" s="11"/>
      <c r="HBR154" s="11"/>
      <c r="HBS154" s="11"/>
      <c r="HBT154" s="11"/>
      <c r="HBU154" s="11"/>
      <c r="HBV154" s="11"/>
      <c r="HBW154" s="11"/>
      <c r="HBX154" s="11"/>
      <c r="HBY154" s="11"/>
      <c r="HBZ154" s="11"/>
      <c r="HCA154" s="11"/>
      <c r="HCB154" s="11"/>
      <c r="HCC154" s="11"/>
      <c r="HCD154" s="11"/>
      <c r="HCE154" s="11"/>
      <c r="HCF154" s="11"/>
      <c r="HCG154" s="11"/>
      <c r="HCH154" s="11"/>
      <c r="HCI154" s="11"/>
    </row>
    <row r="155" spans="24:101 5469:5495" s="272" customFormat="1">
      <c r="AU155" s="11"/>
      <c r="AV155" s="11"/>
      <c r="AW155" s="11"/>
      <c r="AX155" s="11"/>
      <c r="AY155" s="11"/>
      <c r="AZ155" s="11"/>
      <c r="BI155" s="11"/>
      <c r="BJ155" s="11"/>
      <c r="BK155" s="11"/>
      <c r="BL155" s="11"/>
      <c r="BM155" s="11"/>
      <c r="BN155" s="11"/>
      <c r="BO155" s="11"/>
      <c r="BP155" s="11"/>
      <c r="BQ155" s="11"/>
      <c r="BR155" s="11"/>
      <c r="BS155" s="11"/>
      <c r="CK155" s="5"/>
      <c r="CL155" s="5"/>
      <c r="CM155" s="4"/>
      <c r="CN155" s="4"/>
      <c r="CO155" s="4"/>
      <c r="CP155" s="4"/>
      <c r="CQ155" s="4"/>
      <c r="CR155" s="4"/>
      <c r="CS155" s="4"/>
      <c r="CT155" s="4"/>
      <c r="CU155" s="4"/>
      <c r="CV155" s="4"/>
      <c r="CW155" s="4"/>
      <c r="HBI155" s="11"/>
      <c r="HBJ155" s="11"/>
      <c r="HBK155" s="11"/>
      <c r="HBL155" s="11"/>
      <c r="HBM155" s="11"/>
      <c r="HBN155" s="11"/>
      <c r="HBO155" s="11"/>
      <c r="HBP155" s="11"/>
      <c r="HBQ155" s="11"/>
      <c r="HBR155" s="11"/>
      <c r="HBS155" s="11"/>
      <c r="HBT155" s="11"/>
      <c r="HBU155" s="11"/>
      <c r="HBV155" s="11"/>
      <c r="HBW155" s="11"/>
      <c r="HBX155" s="11"/>
      <c r="HBY155" s="11"/>
      <c r="HBZ155" s="11"/>
      <c r="HCA155" s="11"/>
      <c r="HCB155" s="11"/>
      <c r="HCC155" s="11"/>
      <c r="HCD155" s="11"/>
      <c r="HCE155" s="11"/>
      <c r="HCF155" s="11"/>
      <c r="HCG155" s="11"/>
      <c r="HCH155" s="11"/>
      <c r="HCI155" s="11"/>
    </row>
    <row r="156" spans="24:101 5469:5495" s="272" customFormat="1">
      <c r="AU156" s="11"/>
      <c r="AV156" s="11"/>
      <c r="AW156" s="11"/>
      <c r="AX156" s="11"/>
      <c r="AY156" s="11"/>
      <c r="AZ156" s="11"/>
      <c r="BI156" s="11"/>
      <c r="BJ156" s="11"/>
      <c r="BK156" s="11"/>
      <c r="BL156" s="11"/>
      <c r="BM156" s="11"/>
      <c r="BN156" s="11"/>
      <c r="BO156" s="11"/>
      <c r="BP156" s="11"/>
      <c r="BQ156" s="11"/>
      <c r="BR156" s="11"/>
      <c r="BS156" s="11"/>
      <c r="CK156" s="5"/>
      <c r="CL156" s="5"/>
      <c r="CM156" s="4"/>
      <c r="CN156" s="4"/>
      <c r="CO156" s="4"/>
      <c r="CP156" s="4"/>
      <c r="CQ156" s="4"/>
      <c r="CR156" s="4"/>
      <c r="CS156" s="4"/>
      <c r="CT156" s="4"/>
      <c r="CU156" s="4"/>
      <c r="CV156" s="4"/>
      <c r="CW156" s="4"/>
      <c r="HBI156" s="11"/>
      <c r="HBJ156" s="11"/>
      <c r="HBK156" s="11"/>
      <c r="HBL156" s="11"/>
      <c r="HBM156" s="11"/>
      <c r="HBN156" s="11"/>
      <c r="HBO156" s="11"/>
      <c r="HBP156" s="11"/>
      <c r="HBQ156" s="11"/>
      <c r="HBR156" s="11"/>
      <c r="HBS156" s="11"/>
      <c r="HBT156" s="11"/>
      <c r="HBU156" s="11"/>
      <c r="HBV156" s="11"/>
      <c r="HBW156" s="11"/>
      <c r="HBX156" s="11"/>
      <c r="HBY156" s="11"/>
      <c r="HBZ156" s="11"/>
      <c r="HCA156" s="11"/>
      <c r="HCB156" s="11"/>
      <c r="HCC156" s="11"/>
      <c r="HCD156" s="11"/>
      <c r="HCE156" s="11"/>
      <c r="HCF156" s="11"/>
      <c r="HCG156" s="11"/>
      <c r="HCH156" s="11"/>
      <c r="HCI156" s="11"/>
    </row>
    <row r="157" spans="24:101 5469:5495" s="272" customFormat="1">
      <c r="AU157" s="11"/>
      <c r="AV157" s="11"/>
      <c r="AW157" s="11"/>
      <c r="AX157" s="11"/>
      <c r="AY157" s="11"/>
      <c r="AZ157" s="11"/>
      <c r="BI157" s="11"/>
      <c r="BJ157" s="11"/>
      <c r="BK157" s="11"/>
      <c r="BL157" s="11"/>
      <c r="BM157" s="11"/>
      <c r="BN157" s="11"/>
      <c r="BO157" s="11"/>
      <c r="BP157" s="11"/>
      <c r="BQ157" s="11"/>
      <c r="BR157" s="11"/>
      <c r="BS157" s="11"/>
      <c r="CK157" s="5"/>
      <c r="CL157" s="5"/>
      <c r="CM157" s="4"/>
      <c r="CN157" s="4"/>
      <c r="CO157" s="4"/>
      <c r="CP157" s="4"/>
      <c r="CQ157" s="4"/>
      <c r="CR157" s="4"/>
      <c r="CS157" s="4"/>
      <c r="CT157" s="4"/>
      <c r="CU157" s="4"/>
      <c r="CV157" s="4"/>
      <c r="CW157" s="4"/>
      <c r="HBI157" s="11"/>
      <c r="HBJ157" s="11"/>
      <c r="HBK157" s="11"/>
      <c r="HBL157" s="11"/>
      <c r="HBM157" s="11"/>
      <c r="HBN157" s="11"/>
      <c r="HBO157" s="11"/>
      <c r="HBP157" s="11"/>
      <c r="HBQ157" s="11"/>
      <c r="HBR157" s="11"/>
      <c r="HBS157" s="11"/>
      <c r="HBT157" s="11"/>
      <c r="HBU157" s="11"/>
      <c r="HBV157" s="11"/>
      <c r="HBW157" s="11"/>
      <c r="HBX157" s="11"/>
      <c r="HBY157" s="11"/>
      <c r="HBZ157" s="11"/>
      <c r="HCA157" s="11"/>
      <c r="HCB157" s="11"/>
      <c r="HCC157" s="11"/>
      <c r="HCD157" s="11"/>
      <c r="HCE157" s="11"/>
      <c r="HCF157" s="11"/>
      <c r="HCG157" s="11"/>
      <c r="HCH157" s="11"/>
      <c r="HCI157" s="11"/>
    </row>
    <row r="158" spans="24:101 5469:5495" s="272" customFormat="1">
      <c r="AU158" s="11"/>
      <c r="AV158" s="11"/>
      <c r="AW158" s="11"/>
      <c r="AX158" s="11"/>
      <c r="AY158" s="11"/>
      <c r="AZ158" s="11"/>
      <c r="BI158" s="11"/>
      <c r="BJ158" s="11"/>
      <c r="BK158" s="11"/>
      <c r="BL158" s="11"/>
      <c r="BM158" s="11"/>
      <c r="BN158" s="11"/>
      <c r="BO158" s="11"/>
      <c r="BP158" s="11"/>
      <c r="BQ158" s="11"/>
      <c r="BR158" s="11"/>
      <c r="BS158" s="11"/>
      <c r="CK158" s="5"/>
      <c r="CL158" s="5"/>
      <c r="CM158" s="4"/>
      <c r="CN158" s="4"/>
      <c r="CO158" s="4"/>
      <c r="CP158" s="4"/>
      <c r="CQ158" s="4"/>
      <c r="CR158" s="4"/>
      <c r="CS158" s="4"/>
      <c r="CT158" s="4"/>
      <c r="CU158" s="4"/>
      <c r="CV158" s="4"/>
      <c r="CW158" s="4"/>
      <c r="HBI158" s="11"/>
      <c r="HBJ158" s="11"/>
      <c r="HBK158" s="11"/>
      <c r="HBL158" s="11"/>
      <c r="HBM158" s="11"/>
      <c r="HBN158" s="11"/>
      <c r="HBO158" s="11"/>
      <c r="HBP158" s="11"/>
      <c r="HBQ158" s="11"/>
      <c r="HBR158" s="11"/>
      <c r="HBS158" s="11"/>
      <c r="HBT158" s="11"/>
      <c r="HBU158" s="11"/>
      <c r="HBV158" s="11"/>
      <c r="HBW158" s="11"/>
      <c r="HBX158" s="11"/>
      <c r="HBY158" s="11"/>
      <c r="HBZ158" s="11"/>
      <c r="HCA158" s="11"/>
      <c r="HCB158" s="11"/>
      <c r="HCC158" s="11"/>
      <c r="HCD158" s="11"/>
      <c r="HCE158" s="11"/>
      <c r="HCF158" s="11"/>
      <c r="HCG158" s="11"/>
      <c r="HCH158" s="11"/>
      <c r="HCI158" s="11"/>
    </row>
    <row r="159" spans="24:101 5469:5495" s="272" customFormat="1">
      <c r="AU159" s="11"/>
      <c r="AV159" s="11"/>
      <c r="AW159" s="11"/>
      <c r="AX159" s="11"/>
      <c r="AY159" s="11"/>
      <c r="AZ159" s="11"/>
      <c r="BI159" s="11"/>
      <c r="BJ159" s="11"/>
      <c r="BK159" s="11"/>
      <c r="BL159" s="11"/>
      <c r="BM159" s="11"/>
      <c r="BN159" s="11"/>
      <c r="BO159" s="11"/>
      <c r="BP159" s="11"/>
      <c r="BQ159" s="11"/>
      <c r="BR159" s="11"/>
      <c r="BS159" s="11"/>
      <c r="CK159" s="5"/>
      <c r="CL159" s="5"/>
      <c r="CM159" s="4"/>
      <c r="CN159" s="4"/>
      <c r="CO159" s="4"/>
      <c r="CP159" s="4"/>
      <c r="CQ159" s="4"/>
      <c r="CR159" s="4"/>
      <c r="CS159" s="4"/>
      <c r="CT159" s="4"/>
      <c r="CU159" s="4"/>
      <c r="CV159" s="4"/>
      <c r="CW159" s="4"/>
      <c r="HBI159" s="11"/>
      <c r="HBJ159" s="11"/>
      <c r="HBK159" s="11"/>
      <c r="HBL159" s="11"/>
      <c r="HBM159" s="11"/>
      <c r="HBN159" s="11"/>
      <c r="HBO159" s="11"/>
      <c r="HBP159" s="11"/>
      <c r="HBQ159" s="11"/>
      <c r="HBR159" s="11"/>
      <c r="HBS159" s="11"/>
      <c r="HBT159" s="11"/>
      <c r="HBU159" s="11"/>
      <c r="HBV159" s="11"/>
      <c r="HBW159" s="11"/>
      <c r="HBX159" s="11"/>
      <c r="HBY159" s="11"/>
      <c r="HBZ159" s="11"/>
      <c r="HCA159" s="11"/>
      <c r="HCB159" s="11"/>
      <c r="HCC159" s="11"/>
      <c r="HCD159" s="11"/>
      <c r="HCE159" s="11"/>
      <c r="HCF159" s="11"/>
      <c r="HCG159" s="11"/>
      <c r="HCH159" s="11"/>
      <c r="HCI159" s="11"/>
    </row>
    <row r="160" spans="24:101 5469:5495" s="272" customFormat="1">
      <c r="AU160" s="11"/>
      <c r="AV160" s="11"/>
      <c r="AW160" s="11"/>
      <c r="AX160" s="11"/>
      <c r="AY160" s="11"/>
      <c r="AZ160" s="11"/>
      <c r="BI160" s="11"/>
      <c r="BJ160" s="11"/>
      <c r="BK160" s="11"/>
      <c r="BL160" s="11"/>
      <c r="BM160" s="11"/>
      <c r="BN160" s="11"/>
      <c r="BO160" s="11"/>
      <c r="BP160" s="11"/>
      <c r="BQ160" s="11"/>
      <c r="BR160" s="11"/>
      <c r="BS160" s="11"/>
      <c r="CK160" s="5"/>
      <c r="CL160" s="5"/>
      <c r="CM160" s="4"/>
      <c r="CN160" s="4"/>
      <c r="CO160" s="4"/>
      <c r="CP160" s="4"/>
      <c r="CQ160" s="4"/>
      <c r="CR160" s="4"/>
      <c r="CS160" s="4"/>
      <c r="CT160" s="4"/>
      <c r="CU160" s="4"/>
      <c r="CV160" s="4"/>
      <c r="CW160" s="4"/>
      <c r="HBI160" s="11"/>
      <c r="HBJ160" s="11"/>
      <c r="HBK160" s="11"/>
      <c r="HBL160" s="11"/>
      <c r="HBM160" s="11"/>
      <c r="HBN160" s="11"/>
      <c r="HBO160" s="11"/>
      <c r="HBP160" s="11"/>
      <c r="HBQ160" s="11"/>
      <c r="HBR160" s="11"/>
      <c r="HBS160" s="11"/>
      <c r="HBT160" s="11"/>
      <c r="HBU160" s="11"/>
      <c r="HBV160" s="11"/>
      <c r="HBW160" s="11"/>
      <c r="HBX160" s="11"/>
      <c r="HBY160" s="11"/>
      <c r="HBZ160" s="11"/>
      <c r="HCA160" s="11"/>
      <c r="HCB160" s="11"/>
      <c r="HCC160" s="11"/>
      <c r="HCD160" s="11"/>
      <c r="HCE160" s="11"/>
      <c r="HCF160" s="11"/>
      <c r="HCG160" s="11"/>
      <c r="HCH160" s="11"/>
      <c r="HCI160" s="11"/>
    </row>
    <row r="161" spans="47:101 5469:5495" s="272" customFormat="1">
      <c r="AU161" s="11"/>
      <c r="AV161" s="11"/>
      <c r="AW161" s="11"/>
      <c r="AX161" s="11"/>
      <c r="AY161" s="11"/>
      <c r="AZ161" s="11"/>
      <c r="BI161" s="11"/>
      <c r="BJ161" s="11"/>
      <c r="BK161" s="11"/>
      <c r="BL161" s="11"/>
      <c r="BM161" s="11"/>
      <c r="BN161" s="11"/>
      <c r="BO161" s="11"/>
      <c r="BP161" s="11"/>
      <c r="BQ161" s="11"/>
      <c r="BR161" s="11"/>
      <c r="BS161" s="11"/>
      <c r="CK161" s="5"/>
      <c r="CL161" s="5"/>
      <c r="CM161" s="4"/>
      <c r="CN161" s="4"/>
      <c r="CO161" s="4"/>
      <c r="CP161" s="4"/>
      <c r="CQ161" s="4"/>
      <c r="CR161" s="4"/>
      <c r="CS161" s="4"/>
      <c r="CT161" s="4"/>
      <c r="CU161" s="4"/>
      <c r="CV161" s="4"/>
      <c r="CW161" s="4"/>
      <c r="HBI161" s="11"/>
      <c r="HBJ161" s="11"/>
      <c r="HBK161" s="11"/>
      <c r="HBL161" s="11"/>
      <c r="HBM161" s="11"/>
      <c r="HBN161" s="11"/>
      <c r="HBO161" s="11"/>
      <c r="HBP161" s="11"/>
      <c r="HBQ161" s="11"/>
      <c r="HBR161" s="11"/>
      <c r="HBS161" s="11"/>
      <c r="HBT161" s="11"/>
      <c r="HBU161" s="11"/>
      <c r="HBV161" s="11"/>
      <c r="HBW161" s="11"/>
      <c r="HBX161" s="11"/>
      <c r="HBY161" s="11"/>
      <c r="HBZ161" s="11"/>
      <c r="HCA161" s="11"/>
      <c r="HCB161" s="11"/>
      <c r="HCC161" s="11"/>
      <c r="HCD161" s="11"/>
      <c r="HCE161" s="11"/>
      <c r="HCF161" s="11"/>
      <c r="HCG161" s="11"/>
      <c r="HCH161" s="11"/>
      <c r="HCI161" s="11"/>
    </row>
    <row r="162" spans="47:101 5469:5495" s="272" customFormat="1">
      <c r="AU162" s="11"/>
      <c r="AV162" s="11"/>
      <c r="AW162" s="11"/>
      <c r="AX162" s="11"/>
      <c r="AY162" s="11"/>
      <c r="AZ162" s="11"/>
      <c r="BI162" s="11"/>
      <c r="BJ162" s="11"/>
      <c r="BK162" s="11"/>
      <c r="BL162" s="11"/>
      <c r="BM162" s="11"/>
      <c r="BN162" s="11"/>
      <c r="BO162" s="11"/>
      <c r="BP162" s="11"/>
      <c r="BQ162" s="11"/>
      <c r="BR162" s="11"/>
      <c r="BS162" s="11"/>
      <c r="CK162" s="5"/>
      <c r="CL162" s="5"/>
      <c r="CM162" s="4"/>
      <c r="CN162" s="4"/>
      <c r="CO162" s="4"/>
      <c r="CP162" s="4"/>
      <c r="CQ162" s="4"/>
      <c r="CR162" s="4"/>
      <c r="CS162" s="4"/>
      <c r="CT162" s="4"/>
      <c r="CU162" s="4"/>
      <c r="CV162" s="4"/>
      <c r="CW162" s="4"/>
      <c r="HBI162" s="11"/>
      <c r="HBJ162" s="11"/>
      <c r="HBK162" s="11"/>
      <c r="HBL162" s="11"/>
      <c r="HBM162" s="11"/>
      <c r="HBN162" s="11"/>
      <c r="HBO162" s="11"/>
      <c r="HBP162" s="11"/>
      <c r="HBQ162" s="11"/>
      <c r="HBR162" s="11"/>
      <c r="HBS162" s="11"/>
      <c r="HBT162" s="11"/>
      <c r="HBU162" s="11"/>
      <c r="HBV162" s="11"/>
      <c r="HBW162" s="11"/>
      <c r="HBX162" s="11"/>
      <c r="HBY162" s="11"/>
      <c r="HBZ162" s="11"/>
      <c r="HCA162" s="11"/>
      <c r="HCB162" s="11"/>
      <c r="HCC162" s="11"/>
      <c r="HCD162" s="11"/>
      <c r="HCE162" s="11"/>
      <c r="HCF162" s="11"/>
      <c r="HCG162" s="11"/>
      <c r="HCH162" s="11"/>
      <c r="HCI162" s="11"/>
    </row>
    <row r="163" spans="47:101 5469:5495" s="272" customFormat="1">
      <c r="AU163" s="11"/>
      <c r="AV163" s="11"/>
      <c r="AW163" s="11"/>
      <c r="AX163" s="11"/>
      <c r="AY163" s="11"/>
      <c r="AZ163" s="11"/>
      <c r="BI163" s="11"/>
      <c r="BJ163" s="11"/>
      <c r="BK163" s="11"/>
      <c r="BL163" s="11"/>
      <c r="BM163" s="11"/>
      <c r="BN163" s="11"/>
      <c r="BO163" s="11"/>
      <c r="BP163" s="11"/>
      <c r="BQ163" s="11"/>
      <c r="BR163" s="11"/>
      <c r="BS163" s="11"/>
      <c r="CK163" s="5"/>
      <c r="CL163" s="5"/>
      <c r="CM163" s="4"/>
      <c r="CN163" s="4"/>
      <c r="CO163" s="4"/>
      <c r="CP163" s="4"/>
      <c r="CQ163" s="4"/>
      <c r="CR163" s="4"/>
      <c r="CS163" s="4"/>
      <c r="CT163" s="4"/>
      <c r="CU163" s="4"/>
      <c r="CV163" s="4"/>
      <c r="CW163" s="4"/>
      <c r="HBI163" s="11"/>
      <c r="HBJ163" s="11"/>
      <c r="HBK163" s="11"/>
      <c r="HBL163" s="11"/>
      <c r="HBM163" s="11"/>
      <c r="HBN163" s="11"/>
      <c r="HBO163" s="11"/>
      <c r="HBP163" s="11"/>
      <c r="HBQ163" s="11"/>
      <c r="HBR163" s="11"/>
      <c r="HBS163" s="11"/>
      <c r="HBT163" s="11"/>
      <c r="HBU163" s="11"/>
      <c r="HBV163" s="11"/>
      <c r="HBW163" s="11"/>
      <c r="HBX163" s="11"/>
      <c r="HBY163" s="11"/>
      <c r="HBZ163" s="11"/>
      <c r="HCA163" s="11"/>
      <c r="HCB163" s="11"/>
      <c r="HCC163" s="11"/>
      <c r="HCD163" s="11"/>
      <c r="HCE163" s="11"/>
      <c r="HCF163" s="11"/>
      <c r="HCG163" s="11"/>
      <c r="HCH163" s="11"/>
      <c r="HCI163" s="11"/>
    </row>
    <row r="164" spans="47:101 5469:5495" s="272" customFormat="1">
      <c r="AU164" s="11"/>
      <c r="AV164" s="11"/>
      <c r="AW164" s="11"/>
      <c r="AX164" s="11"/>
      <c r="AY164" s="11"/>
      <c r="AZ164" s="11"/>
      <c r="BI164" s="11"/>
      <c r="BJ164" s="11"/>
      <c r="BK164" s="11"/>
      <c r="BL164" s="11"/>
      <c r="BM164" s="11"/>
      <c r="BN164" s="11"/>
      <c r="BO164" s="11"/>
      <c r="BP164" s="11"/>
      <c r="BQ164" s="11"/>
      <c r="BR164" s="11"/>
      <c r="BS164" s="11"/>
      <c r="CK164" s="5"/>
      <c r="CL164" s="5"/>
      <c r="CM164" s="4"/>
      <c r="CN164" s="4"/>
      <c r="CO164" s="4"/>
      <c r="CP164" s="4"/>
      <c r="CQ164" s="4"/>
      <c r="CR164" s="4"/>
      <c r="CS164" s="4"/>
      <c r="CT164" s="4"/>
      <c r="CU164" s="4"/>
      <c r="CV164" s="4"/>
      <c r="CW164" s="4"/>
      <c r="HBI164" s="11"/>
      <c r="HBJ164" s="11"/>
      <c r="HBK164" s="11"/>
      <c r="HBL164" s="11"/>
      <c r="HBM164" s="11"/>
      <c r="HBN164" s="11"/>
      <c r="HBO164" s="11"/>
      <c r="HBP164" s="11"/>
      <c r="HBQ164" s="11"/>
      <c r="HBR164" s="11"/>
      <c r="HBS164" s="11"/>
      <c r="HBT164" s="11"/>
      <c r="HBU164" s="11"/>
      <c r="HBV164" s="11"/>
      <c r="HBW164" s="11"/>
      <c r="HBX164" s="11"/>
      <c r="HBY164" s="11"/>
      <c r="HBZ164" s="11"/>
      <c r="HCA164" s="11"/>
      <c r="HCB164" s="11"/>
      <c r="HCC164" s="11"/>
      <c r="HCD164" s="11"/>
      <c r="HCE164" s="11"/>
      <c r="HCF164" s="11"/>
      <c r="HCG164" s="11"/>
      <c r="HCH164" s="11"/>
      <c r="HCI164" s="11"/>
    </row>
    <row r="165" spans="47:101 5469:5495" s="272" customFormat="1">
      <c r="AU165" s="11"/>
      <c r="AV165" s="11"/>
      <c r="AW165" s="11"/>
      <c r="AX165" s="11"/>
      <c r="AY165" s="11"/>
      <c r="AZ165" s="11"/>
      <c r="BI165" s="11"/>
      <c r="BJ165" s="11"/>
      <c r="BK165" s="11"/>
      <c r="BL165" s="11"/>
      <c r="BM165" s="11"/>
      <c r="BN165" s="11"/>
      <c r="BO165" s="11"/>
      <c r="BP165" s="11"/>
      <c r="BQ165" s="11"/>
      <c r="BR165" s="11"/>
      <c r="BS165" s="11"/>
      <c r="CK165" s="5"/>
      <c r="CL165" s="5"/>
      <c r="CM165" s="4"/>
      <c r="CN165" s="4"/>
      <c r="CO165" s="4"/>
      <c r="CP165" s="4"/>
      <c r="CQ165" s="4"/>
      <c r="CR165" s="4"/>
      <c r="CS165" s="4"/>
      <c r="CT165" s="4"/>
      <c r="CU165" s="4"/>
      <c r="CV165" s="4"/>
      <c r="CW165" s="4"/>
      <c r="HBI165" s="11"/>
      <c r="HBJ165" s="11"/>
      <c r="HBK165" s="11"/>
      <c r="HBL165" s="11"/>
      <c r="HBM165" s="11"/>
      <c r="HBN165" s="11"/>
      <c r="HBO165" s="11"/>
      <c r="HBP165" s="11"/>
      <c r="HBQ165" s="11"/>
      <c r="HBR165" s="11"/>
      <c r="HBS165" s="11"/>
      <c r="HBT165" s="11"/>
      <c r="HBU165" s="11"/>
      <c r="HBV165" s="11"/>
      <c r="HBW165" s="11"/>
      <c r="HBX165" s="11"/>
      <c r="HBY165" s="11"/>
      <c r="HBZ165" s="11"/>
      <c r="HCA165" s="11"/>
      <c r="HCB165" s="11"/>
      <c r="HCC165" s="11"/>
      <c r="HCD165" s="11"/>
      <c r="HCE165" s="11"/>
      <c r="HCF165" s="11"/>
      <c r="HCG165" s="11"/>
      <c r="HCH165" s="11"/>
      <c r="HCI165" s="11"/>
    </row>
    <row r="166" spans="47:101 5469:5495" s="272" customFormat="1">
      <c r="AU166" s="11"/>
      <c r="AV166" s="11"/>
      <c r="AW166" s="11"/>
      <c r="AX166" s="11"/>
      <c r="AY166" s="11"/>
      <c r="AZ166" s="11"/>
      <c r="BI166" s="11"/>
      <c r="BJ166" s="11"/>
      <c r="BK166" s="11"/>
      <c r="BL166" s="11"/>
      <c r="BM166" s="11"/>
      <c r="BN166" s="11"/>
      <c r="BO166" s="11"/>
      <c r="BP166" s="11"/>
      <c r="BQ166" s="11"/>
      <c r="BR166" s="11"/>
      <c r="BS166" s="11"/>
      <c r="CK166" s="5"/>
      <c r="CL166" s="5"/>
      <c r="CM166" s="4"/>
      <c r="CN166" s="4"/>
      <c r="CO166" s="4"/>
      <c r="CP166" s="4"/>
      <c r="CQ166" s="4"/>
      <c r="CR166" s="4"/>
      <c r="CS166" s="4"/>
      <c r="CT166" s="4"/>
      <c r="CU166" s="4"/>
      <c r="CV166" s="4"/>
      <c r="CW166" s="4"/>
      <c r="HBI166" s="11"/>
      <c r="HBJ166" s="11"/>
      <c r="HBK166" s="11"/>
      <c r="HBL166" s="11"/>
      <c r="HBM166" s="11"/>
      <c r="HBN166" s="11"/>
      <c r="HBO166" s="11"/>
      <c r="HBP166" s="11"/>
      <c r="HBQ166" s="11"/>
      <c r="HBR166" s="11"/>
      <c r="HBS166" s="11"/>
      <c r="HBT166" s="11"/>
      <c r="HBU166" s="11"/>
      <c r="HBV166" s="11"/>
      <c r="HBW166" s="11"/>
      <c r="HBX166" s="11"/>
      <c r="HBY166" s="11"/>
      <c r="HBZ166" s="11"/>
      <c r="HCA166" s="11"/>
      <c r="HCB166" s="11"/>
      <c r="HCC166" s="11"/>
      <c r="HCD166" s="11"/>
      <c r="HCE166" s="11"/>
      <c r="HCF166" s="11"/>
      <c r="HCG166" s="11"/>
      <c r="HCH166" s="11"/>
      <c r="HCI166" s="11"/>
    </row>
    <row r="167" spans="47:101 5469:5495" s="272" customFormat="1">
      <c r="AU167" s="11"/>
      <c r="AV167" s="11"/>
      <c r="AW167" s="11"/>
      <c r="AX167" s="11"/>
      <c r="AY167" s="11"/>
      <c r="AZ167" s="11"/>
      <c r="BI167" s="11"/>
      <c r="BJ167" s="11"/>
      <c r="BK167" s="11"/>
      <c r="BL167" s="11"/>
      <c r="BM167" s="11"/>
      <c r="BN167" s="11"/>
      <c r="BO167" s="11"/>
      <c r="BP167" s="11"/>
      <c r="BQ167" s="11"/>
      <c r="BR167" s="11"/>
      <c r="BS167" s="11"/>
      <c r="CK167" s="5"/>
      <c r="CL167" s="5"/>
      <c r="CM167" s="4"/>
      <c r="CN167" s="4"/>
      <c r="CO167" s="4"/>
      <c r="CP167" s="4"/>
      <c r="CQ167" s="4"/>
      <c r="CR167" s="4"/>
      <c r="CS167" s="4"/>
      <c r="CT167" s="4"/>
      <c r="CU167" s="4"/>
      <c r="CV167" s="4"/>
      <c r="CW167" s="4"/>
      <c r="HBI167" s="11"/>
      <c r="HBJ167" s="11"/>
      <c r="HBK167" s="11"/>
      <c r="HBL167" s="11"/>
      <c r="HBM167" s="11"/>
      <c r="HBN167" s="11"/>
      <c r="HBO167" s="11"/>
      <c r="HBP167" s="11"/>
      <c r="HBQ167" s="11"/>
      <c r="HBR167" s="11"/>
      <c r="HBS167" s="11"/>
      <c r="HBT167" s="11"/>
      <c r="HBU167" s="11"/>
      <c r="HBV167" s="11"/>
      <c r="HBW167" s="11"/>
      <c r="HBX167" s="11"/>
      <c r="HBY167" s="11"/>
      <c r="HBZ167" s="11"/>
      <c r="HCA167" s="11"/>
      <c r="HCB167" s="11"/>
      <c r="HCC167" s="11"/>
      <c r="HCD167" s="11"/>
      <c r="HCE167" s="11"/>
      <c r="HCF167" s="11"/>
      <c r="HCG167" s="11"/>
      <c r="HCH167" s="11"/>
      <c r="HCI167" s="11"/>
    </row>
    <row r="168" spans="47:101 5469:5495" s="272" customFormat="1">
      <c r="AU168" s="11"/>
      <c r="AV168" s="11"/>
      <c r="AW168" s="11"/>
      <c r="AX168" s="11"/>
      <c r="AY168" s="11"/>
      <c r="AZ168" s="11"/>
      <c r="BI168" s="11"/>
      <c r="BJ168" s="11"/>
      <c r="BK168" s="11"/>
      <c r="BL168" s="11"/>
      <c r="BM168" s="11"/>
      <c r="BN168" s="11"/>
      <c r="BO168" s="11"/>
      <c r="BP168" s="11"/>
      <c r="BQ168" s="11"/>
      <c r="BR168" s="11"/>
      <c r="BS168" s="11"/>
      <c r="CK168" s="5"/>
      <c r="CL168" s="5"/>
      <c r="CM168" s="4"/>
      <c r="CN168" s="4"/>
      <c r="CO168" s="4"/>
      <c r="CP168" s="4"/>
      <c r="CQ168" s="4"/>
      <c r="CR168" s="4"/>
      <c r="CS168" s="4"/>
      <c r="CT168" s="4"/>
      <c r="CU168" s="4"/>
      <c r="CV168" s="4"/>
      <c r="CW168" s="4"/>
      <c r="HBI168" s="11"/>
      <c r="HBJ168" s="11"/>
      <c r="HBK168" s="11"/>
      <c r="HBL168" s="11"/>
      <c r="HBM168" s="11"/>
      <c r="HBN168" s="11"/>
      <c r="HBO168" s="11"/>
      <c r="HBP168" s="11"/>
      <c r="HBQ168" s="11"/>
      <c r="HBR168" s="11"/>
      <c r="HBS168" s="11"/>
      <c r="HBT168" s="11"/>
      <c r="HBU168" s="11"/>
      <c r="HBV168" s="11"/>
      <c r="HBW168" s="11"/>
      <c r="HBX168" s="11"/>
      <c r="HBY168" s="11"/>
      <c r="HBZ168" s="11"/>
      <c r="HCA168" s="11"/>
      <c r="HCB168" s="11"/>
      <c r="HCC168" s="11"/>
      <c r="HCD168" s="11"/>
      <c r="HCE168" s="11"/>
      <c r="HCF168" s="11"/>
      <c r="HCG168" s="11"/>
      <c r="HCH168" s="11"/>
      <c r="HCI168" s="11"/>
    </row>
    <row r="169" spans="47:101 5469:5495" s="272" customFormat="1">
      <c r="AU169" s="11"/>
      <c r="AV169" s="11"/>
      <c r="AW169" s="11"/>
      <c r="AX169" s="11"/>
      <c r="AY169" s="11"/>
      <c r="AZ169" s="11"/>
      <c r="BI169" s="11"/>
      <c r="BJ169" s="11"/>
      <c r="BK169" s="11"/>
      <c r="BL169" s="11"/>
      <c r="BM169" s="11"/>
      <c r="BN169" s="11"/>
      <c r="BO169" s="11"/>
      <c r="BP169" s="11"/>
      <c r="BQ169" s="11"/>
      <c r="BR169" s="11"/>
      <c r="BS169" s="11"/>
      <c r="CK169" s="5"/>
      <c r="CL169" s="5"/>
      <c r="CM169" s="4"/>
      <c r="CN169" s="4"/>
      <c r="CO169" s="4"/>
      <c r="CP169" s="4"/>
      <c r="CQ169" s="4"/>
      <c r="CR169" s="4"/>
      <c r="CS169" s="4"/>
      <c r="CT169" s="4"/>
      <c r="CU169" s="4"/>
      <c r="CV169" s="4"/>
      <c r="CW169" s="4"/>
      <c r="HBI169" s="11"/>
      <c r="HBJ169" s="11"/>
      <c r="HBK169" s="11"/>
      <c r="HBL169" s="11"/>
      <c r="HBM169" s="11"/>
      <c r="HBN169" s="11"/>
      <c r="HBO169" s="11"/>
      <c r="HBP169" s="11"/>
      <c r="HBQ169" s="11"/>
      <c r="HBR169" s="11"/>
      <c r="HBS169" s="11"/>
      <c r="HBT169" s="11"/>
      <c r="HBU169" s="11"/>
      <c r="HBV169" s="11"/>
      <c r="HBW169" s="11"/>
      <c r="HBX169" s="11"/>
      <c r="HBY169" s="11"/>
      <c r="HBZ169" s="11"/>
      <c r="HCA169" s="11"/>
      <c r="HCB169" s="11"/>
      <c r="HCC169" s="11"/>
      <c r="HCD169" s="11"/>
      <c r="HCE169" s="11"/>
      <c r="HCF169" s="11"/>
      <c r="HCG169" s="11"/>
      <c r="HCH169" s="11"/>
      <c r="HCI169" s="11"/>
    </row>
    <row r="170" spans="47:101 5469:5495" s="272" customFormat="1">
      <c r="AU170" s="11"/>
      <c r="AV170" s="11"/>
      <c r="AW170" s="11"/>
      <c r="AX170" s="11"/>
      <c r="AY170" s="11"/>
      <c r="AZ170" s="11"/>
      <c r="BI170" s="11"/>
      <c r="BJ170" s="11"/>
      <c r="BK170" s="11"/>
      <c r="BL170" s="11"/>
      <c r="BM170" s="11"/>
      <c r="BN170" s="11"/>
      <c r="BO170" s="11"/>
      <c r="BP170" s="11"/>
      <c r="BQ170" s="11"/>
      <c r="BR170" s="11"/>
      <c r="BS170" s="11"/>
      <c r="CK170" s="5"/>
      <c r="CL170" s="5"/>
      <c r="CM170" s="4"/>
      <c r="CN170" s="4"/>
      <c r="CO170" s="4"/>
      <c r="CP170" s="4"/>
      <c r="CQ170" s="4"/>
      <c r="CR170" s="4"/>
      <c r="CS170" s="4"/>
      <c r="CT170" s="4"/>
      <c r="CU170" s="4"/>
      <c r="CV170" s="4"/>
      <c r="CW170" s="4"/>
      <c r="HBI170" s="11"/>
      <c r="HBJ170" s="11"/>
      <c r="HBK170" s="11"/>
      <c r="HBL170" s="11"/>
      <c r="HBM170" s="11"/>
      <c r="HBN170" s="11"/>
      <c r="HBO170" s="11"/>
      <c r="HBP170" s="11"/>
      <c r="HBQ170" s="11"/>
      <c r="HBR170" s="11"/>
      <c r="HBS170" s="11"/>
      <c r="HBT170" s="11"/>
      <c r="HBU170" s="11"/>
      <c r="HBV170" s="11"/>
      <c r="HBW170" s="11"/>
      <c r="HBX170" s="11"/>
      <c r="HBY170" s="11"/>
      <c r="HBZ170" s="11"/>
      <c r="HCA170" s="11"/>
      <c r="HCB170" s="11"/>
      <c r="HCC170" s="11"/>
      <c r="HCD170" s="11"/>
      <c r="HCE170" s="11"/>
      <c r="HCF170" s="11"/>
      <c r="HCG170" s="11"/>
      <c r="HCH170" s="11"/>
      <c r="HCI170" s="11"/>
    </row>
    <row r="171" spans="47:101 5469:5495" s="272" customFormat="1">
      <c r="AU171" s="11"/>
      <c r="AV171" s="11"/>
      <c r="AW171" s="11"/>
      <c r="AX171" s="11"/>
      <c r="AY171" s="11"/>
      <c r="AZ171" s="11"/>
      <c r="BI171" s="11"/>
      <c r="BJ171" s="11"/>
      <c r="BK171" s="11"/>
      <c r="BL171" s="11"/>
      <c r="BM171" s="11"/>
      <c r="BN171" s="11"/>
      <c r="BO171" s="11"/>
      <c r="BP171" s="11"/>
      <c r="BQ171" s="11"/>
      <c r="BR171" s="11"/>
      <c r="BS171" s="11"/>
      <c r="CK171" s="5"/>
      <c r="CL171" s="5"/>
      <c r="CM171" s="4"/>
      <c r="CN171" s="4"/>
      <c r="CO171" s="4"/>
      <c r="CP171" s="4"/>
      <c r="CQ171" s="4"/>
      <c r="CR171" s="4"/>
      <c r="CS171" s="4"/>
      <c r="CT171" s="4"/>
      <c r="CU171" s="4"/>
      <c r="CV171" s="4"/>
      <c r="CW171" s="4"/>
      <c r="HBI171" s="11"/>
      <c r="HBJ171" s="11"/>
      <c r="HBK171" s="11"/>
      <c r="HBL171" s="11"/>
      <c r="HBM171" s="11"/>
      <c r="HBN171" s="11"/>
      <c r="HBO171" s="11"/>
      <c r="HBP171" s="11"/>
      <c r="HBQ171" s="11"/>
      <c r="HBR171" s="11"/>
      <c r="HBS171" s="11"/>
      <c r="HBT171" s="11"/>
      <c r="HBU171" s="11"/>
      <c r="HBV171" s="11"/>
      <c r="HBW171" s="11"/>
      <c r="HBX171" s="11"/>
      <c r="HBY171" s="11"/>
      <c r="HBZ171" s="11"/>
      <c r="HCA171" s="11"/>
      <c r="HCB171" s="11"/>
      <c r="HCC171" s="11"/>
      <c r="HCD171" s="11"/>
      <c r="HCE171" s="11"/>
      <c r="HCF171" s="11"/>
      <c r="HCG171" s="11"/>
      <c r="HCH171" s="11"/>
      <c r="HCI171" s="11"/>
    </row>
    <row r="172" spans="47:101 5469:5495" s="272" customFormat="1">
      <c r="AU172" s="11"/>
      <c r="AV172" s="11"/>
      <c r="AW172" s="11"/>
      <c r="AX172" s="11"/>
      <c r="AY172" s="11"/>
      <c r="AZ172" s="11"/>
      <c r="BI172" s="11"/>
      <c r="BJ172" s="11"/>
      <c r="BK172" s="11"/>
      <c r="BL172" s="11"/>
      <c r="BM172" s="11"/>
      <c r="BN172" s="11"/>
      <c r="BO172" s="11"/>
      <c r="BP172" s="11"/>
      <c r="BQ172" s="11"/>
      <c r="BR172" s="11"/>
      <c r="BS172" s="11"/>
      <c r="CK172" s="5"/>
      <c r="CL172" s="5"/>
      <c r="CM172" s="4"/>
      <c r="CN172" s="4"/>
      <c r="CO172" s="4"/>
      <c r="CP172" s="4"/>
      <c r="CQ172" s="4"/>
      <c r="CR172" s="4"/>
      <c r="CS172" s="4"/>
      <c r="CT172" s="4"/>
      <c r="CU172" s="4"/>
      <c r="CV172" s="4"/>
      <c r="CW172" s="4"/>
      <c r="HBI172" s="11"/>
      <c r="HBJ172" s="11"/>
      <c r="HBK172" s="11"/>
      <c r="HBL172" s="11"/>
      <c r="HBM172" s="11"/>
      <c r="HBN172" s="11"/>
      <c r="HBO172" s="11"/>
      <c r="HBP172" s="11"/>
      <c r="HBQ172" s="11"/>
      <c r="HBR172" s="11"/>
      <c r="HBS172" s="11"/>
      <c r="HBT172" s="11"/>
      <c r="HBU172" s="11"/>
      <c r="HBV172" s="11"/>
      <c r="HBW172" s="11"/>
      <c r="HBX172" s="11"/>
      <c r="HBY172" s="11"/>
      <c r="HBZ172" s="11"/>
      <c r="HCA172" s="11"/>
      <c r="HCB172" s="11"/>
      <c r="HCC172" s="11"/>
      <c r="HCD172" s="11"/>
      <c r="HCE172" s="11"/>
      <c r="HCF172" s="11"/>
      <c r="HCG172" s="11"/>
      <c r="HCH172" s="11"/>
      <c r="HCI172" s="11"/>
    </row>
    <row r="173" spans="47:101 5469:5495" s="272" customFormat="1">
      <c r="AU173" s="11"/>
      <c r="AV173" s="11"/>
      <c r="AW173" s="11"/>
      <c r="AX173" s="11"/>
      <c r="AY173" s="11"/>
      <c r="AZ173" s="11"/>
      <c r="BI173" s="11"/>
      <c r="BJ173" s="11"/>
      <c r="BK173" s="11"/>
      <c r="BL173" s="11"/>
      <c r="BM173" s="11"/>
      <c r="BN173" s="11"/>
      <c r="BO173" s="11"/>
      <c r="BP173" s="11"/>
      <c r="BQ173" s="11"/>
      <c r="BR173" s="11"/>
      <c r="BS173" s="11"/>
      <c r="CP173" s="5"/>
      <c r="HBI173" s="11"/>
      <c r="HBJ173" s="11"/>
      <c r="HBK173" s="11"/>
      <c r="HBL173" s="11"/>
      <c r="HBM173" s="11"/>
      <c r="HBN173" s="11"/>
      <c r="HBO173" s="11"/>
      <c r="HBP173" s="11"/>
      <c r="HBQ173" s="11"/>
      <c r="HBR173" s="11"/>
      <c r="HBS173" s="11"/>
      <c r="HBT173" s="11"/>
      <c r="HBU173" s="11"/>
      <c r="HBV173" s="11"/>
      <c r="HBW173" s="11"/>
      <c r="HBX173" s="11"/>
      <c r="HBY173" s="11"/>
      <c r="HBZ173" s="11"/>
      <c r="HCA173" s="11"/>
      <c r="HCB173" s="11"/>
      <c r="HCC173" s="11"/>
      <c r="HCD173" s="11"/>
      <c r="HCE173" s="11"/>
      <c r="HCF173" s="11"/>
      <c r="HCG173" s="11"/>
      <c r="HCH173" s="11"/>
      <c r="HCI173" s="11"/>
    </row>
    <row r="174" spans="47:101 5469:5495" s="272" customFormat="1">
      <c r="AU174" s="11"/>
      <c r="AV174" s="11"/>
      <c r="AW174" s="11"/>
      <c r="AX174" s="11"/>
      <c r="AY174" s="11"/>
      <c r="AZ174" s="11"/>
      <c r="BI174" s="11"/>
      <c r="BJ174" s="11"/>
      <c r="BK174" s="11"/>
      <c r="BL174" s="11"/>
      <c r="BM174" s="11"/>
      <c r="BN174" s="11"/>
      <c r="BO174" s="11"/>
      <c r="BP174" s="11"/>
      <c r="BQ174" s="11"/>
      <c r="BR174" s="11"/>
      <c r="BS174" s="11"/>
      <c r="CP174" s="5"/>
      <c r="HBI174" s="11"/>
      <c r="HBJ174" s="11"/>
      <c r="HBK174" s="11"/>
      <c r="HBL174" s="11"/>
      <c r="HBM174" s="11"/>
      <c r="HBN174" s="11"/>
      <c r="HBO174" s="11"/>
      <c r="HBP174" s="11"/>
      <c r="HBQ174" s="11"/>
      <c r="HBR174" s="11"/>
      <c r="HBS174" s="11"/>
      <c r="HBT174" s="11"/>
      <c r="HBU174" s="11"/>
      <c r="HBV174" s="11"/>
      <c r="HBW174" s="11"/>
      <c r="HBX174" s="11"/>
      <c r="HBY174" s="11"/>
      <c r="HBZ174" s="11"/>
      <c r="HCA174" s="11"/>
      <c r="HCB174" s="11"/>
      <c r="HCC174" s="11"/>
      <c r="HCD174" s="11"/>
      <c r="HCE174" s="11"/>
      <c r="HCF174" s="11"/>
      <c r="HCG174" s="11"/>
      <c r="HCH174" s="11"/>
      <c r="HCI174" s="11"/>
    </row>
    <row r="175" spans="47:101 5469:5495" s="272" customFormat="1">
      <c r="AU175" s="11"/>
      <c r="AV175" s="11"/>
      <c r="AW175" s="11"/>
      <c r="AX175" s="11"/>
      <c r="AY175" s="11"/>
      <c r="AZ175" s="11"/>
      <c r="BI175" s="11"/>
      <c r="BJ175" s="11"/>
      <c r="BK175" s="11"/>
      <c r="BL175" s="11"/>
      <c r="BM175" s="11"/>
      <c r="BN175" s="11"/>
      <c r="BO175" s="11"/>
      <c r="BP175" s="11"/>
      <c r="BQ175" s="11"/>
      <c r="BR175" s="11"/>
      <c r="BS175" s="11"/>
      <c r="CP175" s="5"/>
      <c r="HBI175" s="11"/>
      <c r="HBJ175" s="11"/>
      <c r="HBK175" s="11"/>
      <c r="HBL175" s="11"/>
      <c r="HBM175" s="11"/>
      <c r="HBN175" s="11"/>
      <c r="HBO175" s="11"/>
      <c r="HBP175" s="11"/>
      <c r="HBQ175" s="11"/>
      <c r="HBR175" s="11"/>
      <c r="HBS175" s="11"/>
      <c r="HBT175" s="11"/>
      <c r="HBU175" s="11"/>
      <c r="HBV175" s="11"/>
      <c r="HBW175" s="11"/>
      <c r="HBX175" s="11"/>
      <c r="HBY175" s="11"/>
      <c r="HBZ175" s="11"/>
      <c r="HCA175" s="11"/>
      <c r="HCB175" s="11"/>
      <c r="HCC175" s="11"/>
      <c r="HCD175" s="11"/>
      <c r="HCE175" s="11"/>
      <c r="HCF175" s="11"/>
      <c r="HCG175" s="11"/>
      <c r="HCH175" s="11"/>
      <c r="HCI175" s="11"/>
    </row>
    <row r="176" spans="47:101 5469:5495" s="272" customFormat="1">
      <c r="AU176" s="11"/>
      <c r="AV176" s="11"/>
      <c r="AW176" s="11"/>
      <c r="AX176" s="11"/>
      <c r="AY176" s="11"/>
      <c r="AZ176" s="11"/>
      <c r="BI176" s="11"/>
      <c r="BJ176" s="11"/>
      <c r="BK176" s="11"/>
      <c r="BL176" s="11"/>
      <c r="BM176" s="11"/>
      <c r="BN176" s="11"/>
      <c r="BO176" s="11"/>
      <c r="BP176" s="11"/>
      <c r="BQ176" s="11"/>
      <c r="BR176" s="11"/>
      <c r="BS176" s="11"/>
      <c r="CP176" s="5"/>
      <c r="HBI176" s="11"/>
      <c r="HBJ176" s="11"/>
      <c r="HBK176" s="11"/>
      <c r="HBL176" s="11"/>
      <c r="HBM176" s="11"/>
      <c r="HBN176" s="11"/>
      <c r="HBO176" s="11"/>
      <c r="HBP176" s="11"/>
      <c r="HBQ176" s="11"/>
      <c r="HBR176" s="11"/>
      <c r="HBS176" s="11"/>
      <c r="HBT176" s="11"/>
      <c r="HBU176" s="11"/>
      <c r="HBV176" s="11"/>
      <c r="HBW176" s="11"/>
      <c r="HBX176" s="11"/>
      <c r="HBY176" s="11"/>
      <c r="HBZ176" s="11"/>
      <c r="HCA176" s="11"/>
      <c r="HCB176" s="11"/>
      <c r="HCC176" s="11"/>
      <c r="HCD176" s="11"/>
      <c r="HCE176" s="11"/>
      <c r="HCF176" s="11"/>
      <c r="HCG176" s="11"/>
      <c r="HCH176" s="11"/>
      <c r="HCI176" s="11"/>
    </row>
    <row r="177" spans="47:94 5469:5495" s="272" customFormat="1">
      <c r="AU177" s="11"/>
      <c r="AV177" s="11"/>
      <c r="AW177" s="11"/>
      <c r="AX177" s="11"/>
      <c r="AY177" s="11"/>
      <c r="AZ177" s="11"/>
      <c r="BI177" s="11"/>
      <c r="BJ177" s="11"/>
      <c r="BK177" s="11"/>
      <c r="BL177" s="11"/>
      <c r="BM177" s="11"/>
      <c r="BN177" s="11"/>
      <c r="BO177" s="11"/>
      <c r="BP177" s="11"/>
      <c r="BQ177" s="11"/>
      <c r="BR177" s="11"/>
      <c r="BS177" s="11"/>
      <c r="CP177" s="5"/>
      <c r="HBI177" s="11"/>
      <c r="HBJ177" s="11"/>
      <c r="HBK177" s="11"/>
      <c r="HBL177" s="11"/>
      <c r="HBM177" s="11"/>
      <c r="HBN177" s="11"/>
      <c r="HBO177" s="11"/>
      <c r="HBP177" s="11"/>
      <c r="HBQ177" s="11"/>
      <c r="HBR177" s="11"/>
      <c r="HBS177" s="11"/>
      <c r="HBT177" s="11"/>
      <c r="HBU177" s="11"/>
      <c r="HBV177" s="11"/>
      <c r="HBW177" s="11"/>
      <c r="HBX177" s="11"/>
      <c r="HBY177" s="11"/>
      <c r="HBZ177" s="11"/>
      <c r="HCA177" s="11"/>
      <c r="HCB177" s="11"/>
      <c r="HCC177" s="11"/>
      <c r="HCD177" s="11"/>
      <c r="HCE177" s="11"/>
      <c r="HCF177" s="11"/>
      <c r="HCG177" s="11"/>
      <c r="HCH177" s="11"/>
      <c r="HCI177" s="11"/>
    </row>
    <row r="178" spans="47:94 5469:5495" s="272" customFormat="1">
      <c r="AU178" s="11"/>
      <c r="AV178" s="11"/>
      <c r="AW178" s="11"/>
      <c r="AX178" s="11"/>
      <c r="AY178" s="11"/>
      <c r="AZ178" s="11"/>
      <c r="BI178" s="11"/>
      <c r="BJ178" s="11"/>
      <c r="BK178" s="11"/>
      <c r="BL178" s="11"/>
      <c r="BM178" s="11"/>
      <c r="BN178" s="11"/>
      <c r="BO178" s="11"/>
      <c r="BP178" s="11"/>
      <c r="BQ178" s="11"/>
      <c r="BR178" s="11"/>
      <c r="BS178" s="11"/>
      <c r="CP178" s="5"/>
      <c r="HBI178" s="11"/>
      <c r="HBJ178" s="11"/>
      <c r="HBK178" s="11"/>
      <c r="HBL178" s="11"/>
      <c r="HBM178" s="11"/>
      <c r="HBN178" s="11"/>
      <c r="HBO178" s="11"/>
      <c r="HBP178" s="11"/>
      <c r="HBQ178" s="11"/>
      <c r="HBR178" s="11"/>
      <c r="HBS178" s="11"/>
      <c r="HBT178" s="11"/>
      <c r="HBU178" s="11"/>
      <c r="HBV178" s="11"/>
      <c r="HBW178" s="11"/>
      <c r="HBX178" s="11"/>
      <c r="HBY178" s="11"/>
      <c r="HBZ178" s="11"/>
      <c r="HCA178" s="11"/>
      <c r="HCB178" s="11"/>
      <c r="HCC178" s="11"/>
      <c r="HCD178" s="11"/>
      <c r="HCE178" s="11"/>
      <c r="HCF178" s="11"/>
      <c r="HCG178" s="11"/>
      <c r="HCH178" s="11"/>
      <c r="HCI178" s="11"/>
    </row>
    <row r="179" spans="47:94 5469:5495" s="272" customFormat="1">
      <c r="AU179" s="11"/>
      <c r="AV179" s="11"/>
      <c r="AW179" s="11"/>
      <c r="AX179" s="11"/>
      <c r="AY179" s="11"/>
      <c r="AZ179" s="11"/>
      <c r="BI179" s="11"/>
      <c r="BJ179" s="11"/>
      <c r="BK179" s="11"/>
      <c r="BL179" s="11"/>
      <c r="BM179" s="11"/>
      <c r="BN179" s="11"/>
      <c r="BO179" s="11"/>
      <c r="BP179" s="11"/>
      <c r="BQ179" s="11"/>
      <c r="BR179" s="11"/>
      <c r="BS179" s="11"/>
      <c r="CP179" s="5"/>
      <c r="HBI179" s="11"/>
      <c r="HBJ179" s="11"/>
      <c r="HBK179" s="11"/>
      <c r="HBL179" s="11"/>
      <c r="HBM179" s="11"/>
      <c r="HBN179" s="11"/>
      <c r="HBO179" s="11"/>
      <c r="HBP179" s="11"/>
      <c r="HBQ179" s="11"/>
      <c r="HBR179" s="11"/>
      <c r="HBS179" s="11"/>
      <c r="HBT179" s="11"/>
      <c r="HBU179" s="11"/>
      <c r="HBV179" s="11"/>
      <c r="HBW179" s="11"/>
      <c r="HBX179" s="11"/>
      <c r="HBY179" s="11"/>
      <c r="HBZ179" s="11"/>
      <c r="HCA179" s="11"/>
      <c r="HCB179" s="11"/>
      <c r="HCC179" s="11"/>
      <c r="HCD179" s="11"/>
      <c r="HCE179" s="11"/>
      <c r="HCF179" s="11"/>
      <c r="HCG179" s="11"/>
      <c r="HCH179" s="11"/>
      <c r="HCI179" s="11"/>
    </row>
    <row r="180" spans="47:94 5469:5495" s="272" customFormat="1" ht="21">
      <c r="AU180" s="743" t="s">
        <v>320</v>
      </c>
      <c r="AV180" s="11"/>
      <c r="AW180" s="11"/>
      <c r="AX180" s="11"/>
      <c r="AY180" s="11"/>
      <c r="AZ180" s="11"/>
      <c r="BI180" s="11"/>
      <c r="BJ180" s="11"/>
      <c r="BK180" s="11"/>
      <c r="BL180" s="11"/>
      <c r="BM180" s="11"/>
      <c r="BN180" s="11"/>
      <c r="BO180" s="11"/>
      <c r="BP180" s="11"/>
      <c r="BQ180" s="11"/>
      <c r="BR180" s="11"/>
      <c r="BS180" s="11"/>
      <c r="CP180" s="5"/>
      <c r="HBI180" s="11"/>
      <c r="HBJ180" s="11"/>
      <c r="HBK180" s="11"/>
      <c r="HBL180" s="11"/>
      <c r="HBM180" s="11"/>
      <c r="HBN180" s="11"/>
      <c r="HBO180" s="11"/>
      <c r="HBP180" s="11"/>
      <c r="HBQ180" s="11"/>
      <c r="HBR180" s="11"/>
      <c r="HBS180" s="11"/>
      <c r="HBT180" s="11"/>
      <c r="HBU180" s="11"/>
      <c r="HBV180" s="11"/>
      <c r="HBW180" s="11"/>
      <c r="HBX180" s="11"/>
      <c r="HBY180" s="11"/>
      <c r="HBZ180" s="11"/>
      <c r="HCA180" s="11"/>
      <c r="HCB180" s="11"/>
      <c r="HCC180" s="11"/>
      <c r="HCD180" s="11"/>
      <c r="HCE180" s="11"/>
      <c r="HCF180" s="11"/>
      <c r="HCG180" s="11"/>
      <c r="HCH180" s="11"/>
      <c r="HCI180" s="11"/>
    </row>
    <row r="181" spans="47:94 5469:5495" s="272" customFormat="1" ht="15" thickBot="1">
      <c r="AU181" s="11"/>
      <c r="AV181" s="11"/>
      <c r="AW181" s="11"/>
      <c r="AX181" s="11"/>
      <c r="AY181" s="11"/>
      <c r="AZ181" s="11"/>
      <c r="BI181" s="11"/>
      <c r="BJ181" s="11"/>
      <c r="BK181" s="11"/>
      <c r="BL181" s="11"/>
      <c r="BM181" s="11"/>
      <c r="BN181" s="11"/>
      <c r="BO181" s="11"/>
      <c r="BP181" s="11"/>
      <c r="BQ181" s="11"/>
      <c r="BR181" s="11"/>
      <c r="BS181" s="11"/>
      <c r="CP181" s="5"/>
      <c r="HBI181" s="11"/>
      <c r="HBJ181" s="11"/>
      <c r="HBK181" s="11"/>
      <c r="HBL181" s="11"/>
      <c r="HBM181" s="11"/>
      <c r="HBN181" s="11"/>
      <c r="HBO181" s="11"/>
      <c r="HBP181" s="11"/>
      <c r="HBQ181" s="11"/>
      <c r="HBR181" s="11"/>
      <c r="HBS181" s="11"/>
      <c r="HBT181" s="11"/>
      <c r="HBU181" s="11"/>
      <c r="HBV181" s="11"/>
      <c r="HBW181" s="11"/>
      <c r="HBX181" s="11"/>
      <c r="HBY181" s="11"/>
      <c r="HBZ181" s="11"/>
      <c r="HCA181" s="11"/>
      <c r="HCB181" s="11"/>
      <c r="HCC181" s="11"/>
      <c r="HCD181" s="11"/>
      <c r="HCE181" s="11"/>
      <c r="HCF181" s="11"/>
      <c r="HCG181" s="11"/>
      <c r="HCH181" s="11"/>
      <c r="HCI181" s="11"/>
    </row>
    <row r="182" spans="47:94 5469:5495" s="272" customFormat="1" ht="16.2" thickBot="1">
      <c r="AU182" s="744"/>
      <c r="AV182" s="745" t="s">
        <v>116</v>
      </c>
      <c r="AW182" s="745" t="s">
        <v>130</v>
      </c>
      <c r="AX182" s="745" t="s">
        <v>141</v>
      </c>
      <c r="AY182" s="745" t="s">
        <v>149</v>
      </c>
      <c r="AZ182" s="11"/>
      <c r="BI182" s="11"/>
      <c r="BJ182" s="11"/>
      <c r="BK182" s="11"/>
      <c r="BL182" s="11"/>
      <c r="BM182" s="11"/>
      <c r="BN182" s="11"/>
      <c r="BO182" s="11"/>
      <c r="BP182" s="11"/>
      <c r="BQ182" s="11"/>
      <c r="BR182" s="11"/>
      <c r="BS182" s="11"/>
      <c r="CP182" s="5"/>
      <c r="HBI182" s="11"/>
      <c r="HBJ182" s="11"/>
      <c r="HBK182" s="11"/>
      <c r="HBL182" s="11"/>
      <c r="HBM182" s="11"/>
      <c r="HBN182" s="11"/>
      <c r="HBO182" s="11"/>
      <c r="HBP182" s="11"/>
      <c r="HBQ182" s="11"/>
      <c r="HBR182" s="11"/>
      <c r="HBS182" s="11"/>
      <c r="HBT182" s="11"/>
      <c r="HBU182" s="11"/>
      <c r="HBV182" s="11"/>
      <c r="HBW182" s="11"/>
      <c r="HBX182" s="11"/>
      <c r="HBY182" s="11"/>
      <c r="HBZ182" s="11"/>
      <c r="HCA182" s="11"/>
      <c r="HCB182" s="11"/>
      <c r="HCC182" s="11"/>
      <c r="HCD182" s="11"/>
      <c r="HCE182" s="11"/>
      <c r="HCF182" s="11"/>
      <c r="HCG182" s="11"/>
      <c r="HCH182" s="11"/>
      <c r="HCI182" s="11"/>
    </row>
    <row r="183" spans="47:94 5469:5495" s="272" customFormat="1" ht="16.2" thickBot="1">
      <c r="AU183" s="746">
        <v>123000</v>
      </c>
      <c r="AV183" s="747">
        <v>41674</v>
      </c>
      <c r="AW183" s="747">
        <v>83348</v>
      </c>
      <c r="AX183" s="747">
        <v>125022</v>
      </c>
      <c r="AY183" s="747">
        <v>166696</v>
      </c>
      <c r="AZ183" s="11"/>
      <c r="BI183" s="11"/>
      <c r="BJ183" s="11"/>
      <c r="BK183" s="11"/>
      <c r="BL183" s="11"/>
      <c r="BM183" s="11"/>
      <c r="BN183" s="11"/>
      <c r="BO183" s="11"/>
      <c r="BP183" s="11"/>
      <c r="BQ183" s="11"/>
      <c r="BR183" s="11"/>
      <c r="BS183" s="11"/>
      <c r="CP183" s="5"/>
      <c r="HBI183" s="11"/>
      <c r="HBJ183" s="11"/>
      <c r="HBK183" s="11"/>
      <c r="HBL183" s="11"/>
      <c r="HBM183" s="11"/>
      <c r="HBN183" s="11"/>
      <c r="HBO183" s="11"/>
      <c r="HBP183" s="11"/>
      <c r="HBQ183" s="11"/>
      <c r="HBR183" s="11"/>
      <c r="HBS183" s="11"/>
      <c r="HBT183" s="11"/>
      <c r="HBU183" s="11"/>
      <c r="HBV183" s="11"/>
      <c r="HBW183" s="11"/>
      <c r="HBX183" s="11"/>
      <c r="HBY183" s="11"/>
      <c r="HBZ183" s="11"/>
      <c r="HCA183" s="11"/>
      <c r="HCB183" s="11"/>
      <c r="HCC183" s="11"/>
      <c r="HCD183" s="11"/>
      <c r="HCE183" s="11"/>
      <c r="HCF183" s="11"/>
      <c r="HCG183" s="11"/>
      <c r="HCH183" s="11"/>
      <c r="HCI183" s="11"/>
    </row>
    <row r="184" spans="47:94 5469:5495" s="272" customFormat="1" ht="28.8">
      <c r="AU184" s="748">
        <f>+AU183</f>
        <v>123000</v>
      </c>
      <c r="AV184" s="749" t="s">
        <v>321</v>
      </c>
      <c r="AW184" s="749" t="s">
        <v>322</v>
      </c>
      <c r="AX184" s="749" t="s">
        <v>323</v>
      </c>
      <c r="AY184" s="749" t="s">
        <v>324</v>
      </c>
      <c r="AZ184" s="11"/>
      <c r="BI184" s="11"/>
      <c r="BJ184" s="11"/>
      <c r="BK184" s="11"/>
      <c r="BL184" s="11"/>
      <c r="BM184" s="11"/>
      <c r="BN184" s="11"/>
      <c r="BO184" s="11"/>
      <c r="BP184" s="11"/>
      <c r="BQ184" s="11"/>
      <c r="BR184" s="11"/>
      <c r="BS184" s="11"/>
      <c r="CP184" s="5"/>
      <c r="HBI184" s="11"/>
      <c r="HBJ184" s="11"/>
      <c r="HBK184" s="11"/>
      <c r="HBL184" s="11"/>
      <c r="HBM184" s="11"/>
      <c r="HBN184" s="11"/>
      <c r="HBO184" s="11"/>
      <c r="HBP184" s="11"/>
      <c r="HBQ184" s="11"/>
      <c r="HBR184" s="11"/>
      <c r="HBS184" s="11"/>
      <c r="HBT184" s="11"/>
      <c r="HBU184" s="11"/>
      <c r="HBV184" s="11"/>
      <c r="HBW184" s="11"/>
      <c r="HBX184" s="11"/>
      <c r="HBY184" s="11"/>
      <c r="HBZ184" s="11"/>
      <c r="HCA184" s="11"/>
      <c r="HCB184" s="11"/>
      <c r="HCC184" s="11"/>
      <c r="HCD184" s="11"/>
      <c r="HCE184" s="11"/>
      <c r="HCF184" s="11"/>
      <c r="HCG184" s="11"/>
      <c r="HCH184" s="11"/>
      <c r="HCI184" s="11"/>
    </row>
    <row r="185" spans="47:94 5469:5495" s="272" customFormat="1" ht="15.6">
      <c r="AU185" s="750" t="s">
        <v>325</v>
      </c>
      <c r="AV185" s="751">
        <v>3.7999999999999999E-2</v>
      </c>
      <c r="AW185" s="751">
        <v>7.5999999999999998E-2</v>
      </c>
      <c r="AX185" s="751">
        <v>8.6999999999999994E-2</v>
      </c>
      <c r="AY185" s="751">
        <v>9.8000000000000004E-2</v>
      </c>
      <c r="AZ185" s="11"/>
      <c r="BI185" s="11"/>
      <c r="BJ185" s="11"/>
      <c r="BK185" s="11"/>
      <c r="BL185" s="11"/>
      <c r="BM185" s="11"/>
      <c r="BN185" s="11"/>
      <c r="BO185" s="11"/>
      <c r="BP185" s="11"/>
      <c r="BQ185" s="11"/>
      <c r="BR185" s="11"/>
      <c r="BS185" s="11"/>
      <c r="CP185" s="5"/>
      <c r="HBI185" s="11"/>
      <c r="HBJ185" s="11"/>
      <c r="HBK185" s="11"/>
      <c r="HBL185" s="11"/>
      <c r="HBM185" s="11"/>
      <c r="HBN185" s="11"/>
      <c r="HBO185" s="11"/>
      <c r="HBP185" s="11"/>
      <c r="HBQ185" s="11"/>
      <c r="HBR185" s="11"/>
      <c r="HBS185" s="11"/>
      <c r="HBT185" s="11"/>
      <c r="HBU185" s="11"/>
      <c r="HBV185" s="11"/>
      <c r="HBW185" s="11"/>
      <c r="HBX185" s="11"/>
      <c r="HBY185" s="11"/>
      <c r="HBZ185" s="11"/>
      <c r="HCA185" s="11"/>
      <c r="HCB185" s="11"/>
      <c r="HCC185" s="11"/>
      <c r="HCD185" s="11"/>
      <c r="HCE185" s="11"/>
      <c r="HCF185" s="11"/>
      <c r="HCG185" s="11"/>
      <c r="HCH185" s="11"/>
      <c r="HCI185" s="11"/>
    </row>
    <row r="186" spans="47:94 5469:5495" s="272" customFormat="1" ht="15.6">
      <c r="AU186" s="750" t="s">
        <v>326</v>
      </c>
      <c r="AV186" s="751">
        <v>4.4999999999999998E-2</v>
      </c>
      <c r="AW186" s="751">
        <v>8.8999999999999996E-2</v>
      </c>
      <c r="AX186" s="751">
        <v>0.10349999999999999</v>
      </c>
      <c r="AY186" s="751">
        <v>0.11799999999999999</v>
      </c>
      <c r="AZ186" s="11"/>
      <c r="BI186" s="11"/>
      <c r="BJ186" s="11"/>
      <c r="BK186" s="11"/>
      <c r="BL186" s="11"/>
      <c r="BM186" s="11"/>
      <c r="BN186" s="11"/>
      <c r="BO186" s="11"/>
      <c r="BP186" s="11"/>
      <c r="BQ186" s="11"/>
      <c r="BR186" s="11"/>
      <c r="BS186" s="11"/>
      <c r="CP186" s="5"/>
      <c r="HBI186" s="11"/>
      <c r="HBJ186" s="11"/>
      <c r="HBK186" s="11"/>
      <c r="HBL186" s="11"/>
      <c r="HBM186" s="11"/>
      <c r="HBN186" s="11"/>
      <c r="HBO186" s="11"/>
      <c r="HBP186" s="11"/>
      <c r="HBQ186" s="11"/>
      <c r="HBR186" s="11"/>
      <c r="HBS186" s="11"/>
      <c r="HBT186" s="11"/>
      <c r="HBU186" s="11"/>
      <c r="HBV186" s="11"/>
      <c r="HBW186" s="11"/>
      <c r="HBX186" s="11"/>
      <c r="HBY186" s="11"/>
      <c r="HBZ186" s="11"/>
      <c r="HCA186" s="11"/>
      <c r="HCB186" s="11"/>
      <c r="HCC186" s="11"/>
      <c r="HCD186" s="11"/>
      <c r="HCE186" s="11"/>
      <c r="HCF186" s="11"/>
      <c r="HCG186" s="11"/>
      <c r="HCH186" s="11"/>
      <c r="HCI186" s="11"/>
    </row>
    <row r="187" spans="47:94 5469:5495" s="272" customFormat="1" ht="15.6">
      <c r="AU187" s="750" t="s">
        <v>327</v>
      </c>
      <c r="AV187" s="751">
        <v>5.2499999999999998E-2</v>
      </c>
      <c r="AW187" s="751">
        <v>0.10249999999999999</v>
      </c>
      <c r="AX187" s="751">
        <v>0.12</v>
      </c>
      <c r="AY187" s="751">
        <v>0.13800000000000001</v>
      </c>
      <c r="AZ187" s="11"/>
      <c r="BI187" s="11"/>
      <c r="BJ187" s="11"/>
      <c r="BK187" s="11"/>
      <c r="BL187" s="11"/>
      <c r="BM187" s="11"/>
      <c r="BN187" s="11"/>
      <c r="BO187" s="11"/>
      <c r="BP187" s="11"/>
      <c r="BQ187" s="11"/>
      <c r="BR187" s="11"/>
      <c r="BS187" s="11"/>
      <c r="CP187" s="5"/>
      <c r="HBI187" s="11"/>
      <c r="HBJ187" s="11"/>
      <c r="HBK187" s="11"/>
      <c r="HBL187" s="11"/>
      <c r="HBM187" s="11"/>
      <c r="HBN187" s="11"/>
      <c r="HBO187" s="11"/>
      <c r="HBP187" s="11"/>
      <c r="HBQ187" s="11"/>
      <c r="HBR187" s="11"/>
      <c r="HBS187" s="11"/>
      <c r="HBT187" s="11"/>
      <c r="HBU187" s="11"/>
      <c r="HBV187" s="11"/>
      <c r="HBW187" s="11"/>
      <c r="HBX187" s="11"/>
      <c r="HBY187" s="11"/>
      <c r="HBZ187" s="11"/>
      <c r="HCA187" s="11"/>
      <c r="HCB187" s="11"/>
      <c r="HCC187" s="11"/>
      <c r="HCD187" s="11"/>
      <c r="HCE187" s="11"/>
      <c r="HCF187" s="11"/>
      <c r="HCG187" s="11"/>
      <c r="HCH187" s="11"/>
      <c r="HCI187" s="11"/>
    </row>
    <row r="188" spans="47:94 5469:5495" s="272" customFormat="1" ht="15.6">
      <c r="AU188" s="750" t="s">
        <v>328</v>
      </c>
      <c r="AV188" s="751">
        <v>0.06</v>
      </c>
      <c r="AW188" s="751">
        <v>0.11600000000000001</v>
      </c>
      <c r="AX188" s="751">
        <v>0.13700000000000001</v>
      </c>
      <c r="AY188" s="751">
        <v>0.158</v>
      </c>
      <c r="AZ188" s="11"/>
      <c r="BI188" s="11"/>
      <c r="BJ188" s="11"/>
      <c r="BK188" s="11"/>
      <c r="BL188" s="11"/>
      <c r="BM188" s="11"/>
      <c r="BN188" s="11"/>
      <c r="BO188" s="11"/>
      <c r="BP188" s="11"/>
      <c r="BQ188" s="11"/>
      <c r="BR188" s="11"/>
      <c r="BS188" s="11"/>
      <c r="CP188" s="5"/>
      <c r="HBI188" s="11"/>
      <c r="HBJ188" s="11"/>
      <c r="HBK188" s="11"/>
      <c r="HBL188" s="11"/>
      <c r="HBM188" s="11"/>
      <c r="HBN188" s="11"/>
      <c r="HBO188" s="11"/>
      <c r="HBP188" s="11"/>
      <c r="HBQ188" s="11"/>
      <c r="HBR188" s="11"/>
      <c r="HBS188" s="11"/>
      <c r="HBT188" s="11"/>
      <c r="HBU188" s="11"/>
      <c r="HBV188" s="11"/>
      <c r="HBW188" s="11"/>
      <c r="HBX188" s="11"/>
      <c r="HBY188" s="11"/>
      <c r="HBZ188" s="11"/>
      <c r="HCA188" s="11"/>
      <c r="HCB188" s="11"/>
      <c r="HCC188" s="11"/>
      <c r="HCD188" s="11"/>
      <c r="HCE188" s="11"/>
      <c r="HCF188" s="11"/>
      <c r="HCG188" s="11"/>
      <c r="HCH188" s="11"/>
      <c r="HCI188" s="11"/>
    </row>
    <row r="189" spans="47:94 5469:5495" s="272" customFormat="1">
      <c r="AU189" s="11"/>
      <c r="AV189" s="11"/>
      <c r="AW189" s="11"/>
      <c r="AX189" s="11"/>
      <c r="AY189" s="11"/>
      <c r="AZ189" s="11"/>
      <c r="BI189" s="11"/>
      <c r="BJ189" s="11"/>
      <c r="BK189" s="11"/>
      <c r="BL189" s="11"/>
      <c r="BM189" s="11"/>
      <c r="BN189" s="11"/>
      <c r="BO189" s="11"/>
      <c r="BP189" s="11"/>
      <c r="BQ189" s="11"/>
      <c r="BR189" s="11"/>
      <c r="BS189" s="11"/>
      <c r="CP189" s="5"/>
      <c r="HBI189" s="11"/>
      <c r="HBJ189" s="11"/>
      <c r="HBK189" s="11"/>
      <c r="HBL189" s="11"/>
      <c r="HBM189" s="11"/>
      <c r="HBN189" s="11"/>
      <c r="HBO189" s="11"/>
      <c r="HBP189" s="11"/>
      <c r="HBQ189" s="11"/>
      <c r="HBR189" s="11"/>
      <c r="HBS189" s="11"/>
      <c r="HBT189" s="11"/>
      <c r="HBU189" s="11"/>
      <c r="HBV189" s="11"/>
      <c r="HBW189" s="11"/>
      <c r="HBX189" s="11"/>
      <c r="HBY189" s="11"/>
      <c r="HBZ189" s="11"/>
      <c r="HCA189" s="11"/>
      <c r="HCB189" s="11"/>
      <c r="HCC189" s="11"/>
      <c r="HCD189" s="11"/>
      <c r="HCE189" s="11"/>
      <c r="HCF189" s="11"/>
      <c r="HCG189" s="11"/>
      <c r="HCH189" s="11"/>
      <c r="HCI189" s="11"/>
    </row>
    <row r="190" spans="47:94 5469:5495" s="272" customFormat="1">
      <c r="AU190" s="11"/>
      <c r="AV190" s="11"/>
      <c r="AW190" s="11"/>
      <c r="AX190" s="11"/>
      <c r="AY190" s="11"/>
      <c r="AZ190" s="11"/>
      <c r="BI190" s="11"/>
      <c r="BJ190" s="11"/>
      <c r="BK190" s="11"/>
      <c r="BL190" s="11"/>
      <c r="BM190" s="11"/>
      <c r="BN190" s="11"/>
      <c r="BO190" s="11"/>
      <c r="BP190" s="11"/>
      <c r="BQ190" s="11"/>
      <c r="BR190" s="11"/>
      <c r="BS190" s="11"/>
      <c r="CP190" s="5"/>
      <c r="HBI190" s="11"/>
      <c r="HBJ190" s="11"/>
      <c r="HBK190" s="11"/>
      <c r="HBL190" s="11"/>
      <c r="HBM190" s="11"/>
      <c r="HBN190" s="11"/>
      <c r="HBO190" s="11"/>
      <c r="HBP190" s="11"/>
      <c r="HBQ190" s="11"/>
      <c r="HBR190" s="11"/>
      <c r="HBS190" s="11"/>
      <c r="HBT190" s="11"/>
      <c r="HBU190" s="11"/>
      <c r="HBV190" s="11"/>
      <c r="HBW190" s="11"/>
      <c r="HBX190" s="11"/>
      <c r="HBY190" s="11"/>
      <c r="HBZ190" s="11"/>
      <c r="HCA190" s="11"/>
      <c r="HCB190" s="11"/>
      <c r="HCC190" s="11"/>
      <c r="HCD190" s="11"/>
      <c r="HCE190" s="11"/>
      <c r="HCF190" s="11"/>
      <c r="HCG190" s="11"/>
      <c r="HCH190" s="11"/>
      <c r="HCI190" s="11"/>
    </row>
    <row r="191" spans="47:94 5469:5495" s="272" customFormat="1" ht="99">
      <c r="AU191" s="752" t="s">
        <v>329</v>
      </c>
      <c r="AV191" s="11"/>
      <c r="AW191" s="11"/>
      <c r="AX191" s="11"/>
      <c r="AY191" s="11"/>
      <c r="AZ191" s="11"/>
      <c r="BI191" s="11"/>
      <c r="BJ191" s="11"/>
      <c r="BK191" s="11"/>
      <c r="BL191" s="11"/>
      <c r="BM191" s="11"/>
      <c r="BN191" s="11"/>
      <c r="BO191" s="11"/>
      <c r="BP191" s="11"/>
      <c r="BQ191" s="11"/>
      <c r="BR191" s="11"/>
      <c r="BS191" s="11"/>
      <c r="CP191" s="5"/>
      <c r="HBI191" s="11"/>
      <c r="HBJ191" s="11"/>
      <c r="HBK191" s="11"/>
      <c r="HBL191" s="11"/>
      <c r="HBM191" s="11"/>
      <c r="HBN191" s="11"/>
      <c r="HBO191" s="11"/>
      <c r="HBP191" s="11"/>
      <c r="HBQ191" s="11"/>
      <c r="HBR191" s="11"/>
      <c r="HBS191" s="11"/>
      <c r="HBT191" s="11"/>
      <c r="HBU191" s="11"/>
      <c r="HBV191" s="11"/>
      <c r="HBW191" s="11"/>
      <c r="HBX191" s="11"/>
      <c r="HBY191" s="11"/>
      <c r="HBZ191" s="11"/>
      <c r="HCA191" s="11"/>
      <c r="HCB191" s="11"/>
      <c r="HCC191" s="11"/>
      <c r="HCD191" s="11"/>
      <c r="HCE191" s="11"/>
      <c r="HCF191" s="11"/>
      <c r="HCG191" s="11"/>
      <c r="HCH191" s="11"/>
      <c r="HCI191" s="11"/>
    </row>
    <row r="192" spans="47:94 5469:5495" s="272" customFormat="1" ht="99">
      <c r="AU192" s="752" t="s">
        <v>330</v>
      </c>
      <c r="AV192" s="11"/>
      <c r="AW192" s="11"/>
      <c r="AX192" s="11"/>
      <c r="AY192" s="11"/>
      <c r="AZ192" s="11"/>
      <c r="BI192" s="11"/>
      <c r="BJ192" s="11"/>
      <c r="BK192" s="11"/>
      <c r="BL192" s="11"/>
      <c r="BM192" s="11"/>
      <c r="BN192" s="11"/>
      <c r="BO192" s="11"/>
      <c r="BP192" s="11"/>
      <c r="BQ192" s="11"/>
      <c r="BR192" s="11"/>
      <c r="BS192" s="11"/>
      <c r="CP192" s="5"/>
      <c r="HBI192" s="11"/>
      <c r="HBJ192" s="11"/>
      <c r="HBK192" s="11"/>
      <c r="HBL192" s="11"/>
      <c r="HBM192" s="11"/>
      <c r="HBN192" s="11"/>
      <c r="HBO192" s="11"/>
      <c r="HBP192" s="11"/>
      <c r="HBQ192" s="11"/>
      <c r="HBR192" s="11"/>
      <c r="HBS192" s="11"/>
      <c r="HBT192" s="11"/>
      <c r="HBU192" s="11"/>
      <c r="HBV192" s="11"/>
      <c r="HBW192" s="11"/>
      <c r="HBX192" s="11"/>
      <c r="HBY192" s="11"/>
      <c r="HBZ192" s="11"/>
      <c r="HCA192" s="11"/>
      <c r="HCB192" s="11"/>
      <c r="HCC192" s="11"/>
      <c r="HCD192" s="11"/>
      <c r="HCE192" s="11"/>
      <c r="HCF192" s="11"/>
      <c r="HCG192" s="11"/>
      <c r="HCH192" s="11"/>
      <c r="HCI192" s="11"/>
    </row>
    <row r="193" spans="47:203 5469:5495" s="272" customFormat="1" ht="99">
      <c r="AU193" s="752" t="s">
        <v>331</v>
      </c>
      <c r="AV193" s="11"/>
      <c r="AW193" s="11"/>
      <c r="AX193" s="11"/>
      <c r="AY193" s="11"/>
      <c r="AZ193" s="11"/>
      <c r="BI193" s="11"/>
      <c r="BJ193" s="11"/>
      <c r="BK193" s="11"/>
      <c r="BL193" s="11"/>
      <c r="BM193" s="11"/>
      <c r="BN193" s="11"/>
      <c r="BO193" s="11"/>
      <c r="BP193" s="11"/>
      <c r="BQ193" s="11"/>
      <c r="BR193" s="11"/>
      <c r="BS193" s="11"/>
      <c r="CP193" s="5"/>
      <c r="HBI193" s="11"/>
      <c r="HBJ193" s="11"/>
      <c r="HBK193" s="11"/>
      <c r="HBL193" s="11"/>
      <c r="HBM193" s="11"/>
      <c r="HBN193" s="11"/>
      <c r="HBO193" s="11"/>
      <c r="HBP193" s="11"/>
      <c r="HBQ193" s="11"/>
      <c r="HBR193" s="11"/>
      <c r="HBS193" s="11"/>
      <c r="HBT193" s="11"/>
      <c r="HBU193" s="11"/>
      <c r="HBV193" s="11"/>
      <c r="HBW193" s="11"/>
      <c r="HBX193" s="11"/>
      <c r="HBY193" s="11"/>
      <c r="HBZ193" s="11"/>
      <c r="HCA193" s="11"/>
      <c r="HCB193" s="11"/>
      <c r="HCC193" s="11"/>
      <c r="HCD193" s="11"/>
      <c r="HCE193" s="11"/>
      <c r="HCF193" s="11"/>
      <c r="HCG193" s="11"/>
      <c r="HCH193" s="11"/>
      <c r="HCI193" s="11"/>
    </row>
    <row r="194" spans="47:203 5469:5495" s="272" customFormat="1" ht="99">
      <c r="AU194" s="752" t="s">
        <v>332</v>
      </c>
      <c r="AV194" s="11"/>
      <c r="AW194" s="11"/>
      <c r="AX194" s="11"/>
      <c r="AY194" s="11"/>
      <c r="AZ194" s="11"/>
      <c r="BI194" s="11"/>
      <c r="BJ194" s="11"/>
      <c r="BK194" s="11"/>
      <c r="BL194" s="11"/>
      <c r="BM194" s="11"/>
      <c r="BN194" s="11"/>
      <c r="BO194" s="11"/>
      <c r="BP194" s="11"/>
      <c r="BQ194" s="11"/>
      <c r="BR194" s="11"/>
      <c r="BS194" s="11"/>
      <c r="CP194" s="5"/>
      <c r="HBI194" s="11"/>
      <c r="HBJ194" s="11"/>
      <c r="HBK194" s="11"/>
      <c r="HBL194" s="11"/>
      <c r="HBM194" s="11"/>
      <c r="HBN194" s="11"/>
      <c r="HBO194" s="11"/>
      <c r="HBP194" s="11"/>
      <c r="HBQ194" s="11"/>
      <c r="HBR194" s="11"/>
      <c r="HBS194" s="11"/>
      <c r="HBT194" s="11"/>
      <c r="HBU194" s="11"/>
      <c r="HBV194" s="11"/>
      <c r="HBW194" s="11"/>
      <c r="HBX194" s="11"/>
      <c r="HBY194" s="11"/>
      <c r="HBZ194" s="11"/>
      <c r="HCA194" s="11"/>
      <c r="HCB194" s="11"/>
      <c r="HCC194" s="11"/>
      <c r="HCD194" s="11"/>
      <c r="HCE194" s="11"/>
      <c r="HCF194" s="11"/>
      <c r="HCG194" s="11"/>
      <c r="HCH194" s="11"/>
      <c r="HCI194" s="11"/>
    </row>
    <row r="195" spans="47:203 5469:5495" s="272" customFormat="1" ht="99">
      <c r="AU195" s="752" t="s">
        <v>333</v>
      </c>
      <c r="AV195" s="11"/>
      <c r="AW195" s="11"/>
      <c r="AX195" s="11"/>
      <c r="AY195" s="11"/>
      <c r="AZ195" s="11"/>
      <c r="BI195" s="11"/>
      <c r="BJ195" s="11"/>
      <c r="BK195" s="11"/>
      <c r="BL195" s="11"/>
      <c r="BM195" s="11"/>
      <c r="BN195" s="11"/>
      <c r="BO195" s="11"/>
      <c r="BP195" s="11"/>
      <c r="BQ195" s="11"/>
      <c r="BR195" s="11"/>
      <c r="BS195" s="11"/>
      <c r="CP195" s="5"/>
      <c r="HBI195" s="11"/>
      <c r="HBJ195" s="11"/>
      <c r="HBK195" s="11"/>
      <c r="HBL195" s="11"/>
      <c r="HBM195" s="11"/>
      <c r="HBN195" s="11"/>
      <c r="HBO195" s="11"/>
      <c r="HBP195" s="11"/>
      <c r="HBQ195" s="11"/>
      <c r="HBR195" s="11"/>
      <c r="HBS195" s="11"/>
      <c r="HBT195" s="11"/>
      <c r="HBU195" s="11"/>
      <c r="HBV195" s="11"/>
      <c r="HBW195" s="11"/>
      <c r="HBX195" s="11"/>
      <c r="HBY195" s="11"/>
      <c r="HBZ195" s="11"/>
      <c r="HCA195" s="11"/>
      <c r="HCB195" s="11"/>
      <c r="HCC195" s="11"/>
      <c r="HCD195" s="11"/>
      <c r="HCE195" s="11"/>
      <c r="HCF195" s="11"/>
      <c r="HCG195" s="11"/>
      <c r="HCH195" s="11"/>
      <c r="HCI195" s="11"/>
    </row>
    <row r="196" spans="47:203 5469:5495" s="272" customFormat="1" ht="99">
      <c r="AU196" s="752" t="s">
        <v>334</v>
      </c>
      <c r="AV196" s="11"/>
      <c r="AW196" s="11"/>
      <c r="AX196" s="11"/>
      <c r="AY196" s="11"/>
      <c r="AZ196" s="11"/>
      <c r="BI196" s="11"/>
      <c r="BJ196" s="11"/>
      <c r="BK196" s="11"/>
      <c r="BL196" s="11"/>
      <c r="BM196" s="11"/>
      <c r="BN196" s="11"/>
      <c r="BO196" s="11"/>
      <c r="BP196" s="11"/>
      <c r="BQ196" s="11"/>
      <c r="BR196" s="11"/>
      <c r="BS196" s="11"/>
      <c r="CP196" s="5"/>
      <c r="HBI196" s="11"/>
      <c r="HBJ196" s="11"/>
      <c r="HBK196" s="11"/>
      <c r="HBL196" s="11"/>
      <c r="HBM196" s="11"/>
      <c r="HBN196" s="11"/>
      <c r="HBO196" s="11"/>
      <c r="HBP196" s="11"/>
      <c r="HBQ196" s="11"/>
      <c r="HBR196" s="11"/>
      <c r="HBS196" s="11"/>
      <c r="HBT196" s="11"/>
      <c r="HBU196" s="11"/>
      <c r="HBV196" s="11"/>
      <c r="HBW196" s="11"/>
      <c r="HBX196" s="11"/>
      <c r="HBY196" s="11"/>
      <c r="HBZ196" s="11"/>
      <c r="HCA196" s="11"/>
      <c r="HCB196" s="11"/>
      <c r="HCC196" s="11"/>
      <c r="HCD196" s="11"/>
      <c r="HCE196" s="11"/>
      <c r="HCF196" s="11"/>
      <c r="HCG196" s="11"/>
      <c r="HCH196" s="11"/>
      <c r="HCI196" s="11"/>
    </row>
    <row r="197" spans="47:203 5469:5495" s="272" customFormat="1" ht="79.2">
      <c r="AU197" s="752" t="s">
        <v>335</v>
      </c>
      <c r="AV197" s="11"/>
      <c r="AW197" s="11"/>
      <c r="AX197" s="11"/>
      <c r="AY197" s="11"/>
      <c r="AZ197" s="11"/>
      <c r="BI197" s="11"/>
      <c r="BJ197" s="11"/>
      <c r="BK197" s="11"/>
      <c r="BL197" s="11"/>
      <c r="BM197" s="11"/>
      <c r="BN197" s="11"/>
      <c r="BO197" s="11"/>
      <c r="BP197" s="11"/>
      <c r="BQ197" s="11"/>
      <c r="BR197" s="11"/>
      <c r="BS197" s="11"/>
      <c r="CP197" s="5"/>
      <c r="HBI197" s="11"/>
      <c r="HBJ197" s="11"/>
      <c r="HBK197" s="11"/>
      <c r="HBL197" s="11"/>
      <c r="HBM197" s="11"/>
      <c r="HBN197" s="11"/>
      <c r="HBO197" s="11"/>
      <c r="HBP197" s="11"/>
      <c r="HBQ197" s="11"/>
      <c r="HBR197" s="11"/>
      <c r="HBS197" s="11"/>
      <c r="HBT197" s="11"/>
      <c r="HBU197" s="11"/>
      <c r="HBV197" s="11"/>
      <c r="HBW197" s="11"/>
      <c r="HBX197" s="11"/>
      <c r="HBY197" s="11"/>
      <c r="HBZ197" s="11"/>
      <c r="HCA197" s="11"/>
      <c r="HCB197" s="11"/>
      <c r="HCC197" s="11"/>
      <c r="HCD197" s="11"/>
      <c r="HCE197" s="11"/>
      <c r="HCF197" s="11"/>
      <c r="HCG197" s="11"/>
      <c r="HCH197" s="11"/>
      <c r="HCI197" s="11"/>
    </row>
    <row r="198" spans="47:203 5469:5495" s="272" customFormat="1" ht="79.2">
      <c r="AU198" s="752" t="s">
        <v>336</v>
      </c>
      <c r="AV198" s="11"/>
      <c r="AW198" s="11"/>
      <c r="AX198" s="11"/>
      <c r="AY198" s="11"/>
      <c r="AZ198" s="11"/>
      <c r="BI198" s="11"/>
      <c r="BJ198" s="11"/>
      <c r="BK198" s="11"/>
      <c r="BL198" s="11"/>
      <c r="BM198" s="11"/>
      <c r="BN198" s="11"/>
      <c r="BO198" s="11"/>
      <c r="BP198" s="11"/>
      <c r="BQ198" s="11"/>
      <c r="BR198" s="11"/>
      <c r="BS198" s="11"/>
      <c r="CP198" s="5"/>
      <c r="HBI198" s="11"/>
      <c r="HBJ198" s="11"/>
      <c r="HBK198" s="11"/>
      <c r="HBL198" s="11"/>
      <c r="HBM198" s="11"/>
      <c r="HBN198" s="11"/>
      <c r="HBO198" s="11"/>
      <c r="HBP198" s="11"/>
      <c r="HBQ198" s="11"/>
      <c r="HBR198" s="11"/>
      <c r="HBS198" s="11"/>
      <c r="HBT198" s="11"/>
      <c r="HBU198" s="11"/>
      <c r="HBV198" s="11"/>
      <c r="HBW198" s="11"/>
      <c r="HBX198" s="11"/>
      <c r="HBY198" s="11"/>
      <c r="HBZ198" s="11"/>
      <c r="HCA198" s="11"/>
      <c r="HCB198" s="11"/>
      <c r="HCC198" s="11"/>
      <c r="HCD198" s="11"/>
      <c r="HCE198" s="11"/>
      <c r="HCF198" s="11"/>
      <c r="HCG198" s="11"/>
      <c r="HCH198" s="11"/>
      <c r="HCI198" s="11"/>
    </row>
    <row r="199" spans="47:203 5469:5495" s="272" customFormat="1" ht="79.2">
      <c r="AU199" s="752" t="s">
        <v>337</v>
      </c>
      <c r="AV199" s="11"/>
      <c r="AW199" s="11"/>
      <c r="AX199" s="11"/>
      <c r="AY199" s="11"/>
      <c r="AZ199" s="11"/>
      <c r="BI199" s="11"/>
      <c r="BJ199" s="11"/>
      <c r="BK199" s="11"/>
      <c r="BL199" s="11"/>
      <c r="BM199" s="11"/>
      <c r="BN199" s="11"/>
      <c r="BO199" s="11"/>
      <c r="BP199" s="11"/>
      <c r="BQ199" s="11"/>
      <c r="BR199" s="11"/>
      <c r="BS199" s="11"/>
      <c r="CP199" s="5"/>
      <c r="HBI199" s="11"/>
      <c r="HBJ199" s="11"/>
      <c r="HBK199" s="11"/>
      <c r="HBL199" s="11"/>
      <c r="HBM199" s="11"/>
      <c r="HBN199" s="11"/>
      <c r="HBO199" s="11"/>
      <c r="HBP199" s="11"/>
      <c r="HBQ199" s="11"/>
      <c r="HBR199" s="11"/>
      <c r="HBS199" s="11"/>
      <c r="HBT199" s="11"/>
      <c r="HBU199" s="11"/>
      <c r="HBV199" s="11"/>
      <c r="HBW199" s="11"/>
      <c r="HBX199" s="11"/>
      <c r="HBY199" s="11"/>
      <c r="HBZ199" s="11"/>
      <c r="HCA199" s="11"/>
      <c r="HCB199" s="11"/>
      <c r="HCC199" s="11"/>
      <c r="HCD199" s="11"/>
      <c r="HCE199" s="11"/>
      <c r="HCF199" s="11"/>
      <c r="HCG199" s="11"/>
      <c r="HCH199" s="11"/>
      <c r="HCI199" s="11"/>
    </row>
    <row r="200" spans="47:203 5469:5495" s="272" customFormat="1" ht="79.2">
      <c r="AU200" s="752" t="s">
        <v>338</v>
      </c>
      <c r="AV200" s="11"/>
      <c r="AW200" s="11"/>
      <c r="AX200" s="11"/>
      <c r="AY200" s="11"/>
      <c r="AZ200" s="11"/>
      <c r="BI200" s="11"/>
      <c r="BJ200" s="11"/>
      <c r="BK200" s="11"/>
      <c r="BL200" s="11"/>
      <c r="BM200" s="11"/>
      <c r="BN200" s="11"/>
      <c r="BO200" s="11"/>
      <c r="BP200" s="11"/>
      <c r="BQ200" s="11"/>
      <c r="BR200" s="11"/>
      <c r="BS200" s="11"/>
      <c r="CP200" s="5"/>
      <c r="HBI200" s="11"/>
      <c r="HBJ200" s="11"/>
      <c r="HBK200" s="11"/>
      <c r="HBL200" s="11"/>
      <c r="HBM200" s="11"/>
      <c r="HBN200" s="11"/>
      <c r="HBO200" s="11"/>
      <c r="HBP200" s="11"/>
      <c r="HBQ200" s="11"/>
      <c r="HBR200" s="11"/>
      <c r="HBS200" s="11"/>
      <c r="HBT200" s="11"/>
      <c r="HBU200" s="11"/>
      <c r="HBV200" s="11"/>
      <c r="HBW200" s="11"/>
      <c r="HBX200" s="11"/>
      <c r="HBY200" s="11"/>
      <c r="HBZ200" s="11"/>
      <c r="HCA200" s="11"/>
      <c r="HCB200" s="11"/>
      <c r="HCC200" s="11"/>
      <c r="HCD200" s="11"/>
      <c r="HCE200" s="11"/>
      <c r="HCF200" s="11"/>
      <c r="HCG200" s="11"/>
      <c r="HCH200" s="11"/>
      <c r="HCI200" s="11"/>
    </row>
    <row r="201" spans="47:203 5469:5495" s="272" customFormat="1" ht="79.2">
      <c r="AU201" s="752" t="s">
        <v>339</v>
      </c>
      <c r="AV201" s="11"/>
      <c r="AW201" s="11"/>
      <c r="AX201" s="11"/>
      <c r="AY201" s="11"/>
      <c r="AZ201" s="11"/>
      <c r="BI201" s="11"/>
      <c r="BJ201" s="11"/>
      <c r="BK201" s="11"/>
      <c r="BL201" s="11"/>
      <c r="BM201" s="11"/>
      <c r="BN201" s="11"/>
      <c r="BO201" s="11"/>
      <c r="BP201" s="11"/>
      <c r="BQ201" s="11"/>
      <c r="BR201" s="11"/>
      <c r="BS201" s="11"/>
      <c r="CP201" s="5"/>
      <c r="HBI201" s="11"/>
      <c r="HBJ201" s="11"/>
      <c r="HBK201" s="11"/>
      <c r="HBL201" s="11"/>
      <c r="HBM201" s="11"/>
      <c r="HBN201" s="11"/>
      <c r="HBO201" s="11"/>
      <c r="HBP201" s="11"/>
      <c r="HBQ201" s="11"/>
      <c r="HBR201" s="11"/>
      <c r="HBS201" s="11"/>
      <c r="HBT201" s="11"/>
      <c r="HBU201" s="11"/>
      <c r="HBV201" s="11"/>
      <c r="HBW201" s="11"/>
      <c r="HBX201" s="11"/>
      <c r="HBY201" s="11"/>
      <c r="HBZ201" s="11"/>
      <c r="HCA201" s="11"/>
      <c r="HCB201" s="11"/>
      <c r="HCC201" s="11"/>
      <c r="HCD201" s="11"/>
      <c r="HCE201" s="11"/>
      <c r="HCF201" s="11"/>
      <c r="HCG201" s="11"/>
      <c r="HCH201" s="11"/>
      <c r="HCI201" s="11"/>
    </row>
    <row r="202" spans="47:203 5469:5495" s="272" customFormat="1" ht="79.2">
      <c r="AU202" s="752" t="s">
        <v>340</v>
      </c>
      <c r="AV202" s="11"/>
      <c r="AW202" s="11"/>
      <c r="AX202" s="11"/>
      <c r="AY202" s="11"/>
      <c r="AZ202" s="11"/>
      <c r="BI202" s="11"/>
      <c r="BJ202" s="11"/>
      <c r="BK202" s="11"/>
      <c r="BL202" s="11"/>
      <c r="BM202" s="11"/>
      <c r="BN202" s="11"/>
      <c r="BO202" s="11"/>
      <c r="BP202" s="11"/>
      <c r="BQ202" s="11"/>
      <c r="BR202" s="11"/>
      <c r="BS202" s="11"/>
      <c r="CP202" s="5"/>
      <c r="HBI202" s="11"/>
      <c r="HBJ202" s="11"/>
      <c r="HBK202" s="11"/>
      <c r="HBL202" s="11"/>
      <c r="HBM202" s="11"/>
      <c r="HBN202" s="11"/>
      <c r="HBO202" s="11"/>
      <c r="HBP202" s="11"/>
      <c r="HBQ202" s="11"/>
      <c r="HBR202" s="11"/>
      <c r="HBS202" s="11"/>
      <c r="HBT202" s="11"/>
      <c r="HBU202" s="11"/>
      <c r="HBV202" s="11"/>
      <c r="HBW202" s="11"/>
      <c r="HBX202" s="11"/>
      <c r="HBY202" s="11"/>
      <c r="HBZ202" s="11"/>
      <c r="HCA202" s="11"/>
      <c r="HCB202" s="11"/>
      <c r="HCC202" s="11"/>
      <c r="HCD202" s="11"/>
      <c r="HCE202" s="11"/>
      <c r="HCF202" s="11"/>
      <c r="HCG202" s="11"/>
      <c r="HCH202" s="11"/>
      <c r="HCI202" s="11"/>
    </row>
    <row r="203" spans="47:203 5469:5495" s="272" customFormat="1" ht="79.2">
      <c r="AU203" s="752" t="s">
        <v>341</v>
      </c>
      <c r="AV203" s="11"/>
      <c r="AW203" s="11"/>
      <c r="AX203" s="11"/>
      <c r="AY203" s="11"/>
      <c r="AZ203" s="11"/>
      <c r="BI203" s="11"/>
      <c r="BJ203" s="11"/>
      <c r="BK203" s="11"/>
      <c r="BL203" s="11"/>
      <c r="BM203" s="11"/>
      <c r="BN203" s="11"/>
      <c r="BO203" s="11"/>
      <c r="BP203" s="11"/>
      <c r="BQ203" s="11"/>
      <c r="BR203" s="11"/>
      <c r="BS203" s="11"/>
      <c r="CP203" s="5"/>
      <c r="HBI203" s="11"/>
      <c r="HBJ203" s="11"/>
      <c r="HBK203" s="11"/>
      <c r="HBL203" s="11"/>
      <c r="HBM203" s="11"/>
      <c r="HBN203" s="11"/>
      <c r="HBO203" s="11"/>
      <c r="HBP203" s="11"/>
      <c r="HBQ203" s="11"/>
      <c r="HBR203" s="11"/>
      <c r="HBS203" s="11"/>
      <c r="HBT203" s="11"/>
      <c r="HBU203" s="11"/>
      <c r="HBV203" s="11"/>
      <c r="HBW203" s="11"/>
      <c r="HBX203" s="11"/>
      <c r="HBY203" s="11"/>
      <c r="HBZ203" s="11"/>
      <c r="HCA203" s="11"/>
      <c r="HCB203" s="11"/>
      <c r="HCC203" s="11"/>
      <c r="HCD203" s="11"/>
      <c r="HCE203" s="11"/>
      <c r="HCF203" s="11"/>
      <c r="HCG203" s="11"/>
      <c r="HCH203" s="11"/>
      <c r="HCI203" s="11"/>
    </row>
    <row r="204" spans="47:203 5469:5495" s="272" customFormat="1" ht="79.2">
      <c r="AU204" s="752" t="s">
        <v>342</v>
      </c>
      <c r="AV204" s="11"/>
      <c r="AW204" s="11"/>
      <c r="AX204" s="11"/>
      <c r="AY204" s="11"/>
      <c r="AZ204" s="11"/>
      <c r="BI204" s="11"/>
      <c r="BJ204" s="11"/>
      <c r="BK204" s="11"/>
      <c r="BL204" s="11"/>
      <c r="BM204" s="11"/>
      <c r="BN204" s="11"/>
      <c r="BO204" s="11"/>
      <c r="BP204" s="11"/>
      <c r="BQ204" s="11"/>
      <c r="BR204" s="11"/>
      <c r="BS204" s="11"/>
      <c r="CP204" s="5"/>
      <c r="HBI204" s="11"/>
      <c r="HBJ204" s="11"/>
      <c r="HBK204" s="11"/>
      <c r="HBL204" s="11"/>
      <c r="HBM204" s="11"/>
      <c r="HBN204" s="11"/>
      <c r="HBO204" s="11"/>
      <c r="HBP204" s="11"/>
      <c r="HBQ204" s="11"/>
      <c r="HBR204" s="11"/>
      <c r="HBS204" s="11"/>
      <c r="HBT204" s="11"/>
      <c r="HBU204" s="11"/>
      <c r="HBV204" s="11"/>
      <c r="HBW204" s="11"/>
      <c r="HBX204" s="11"/>
      <c r="HBY204" s="11"/>
      <c r="HBZ204" s="11"/>
      <c r="HCA204" s="11"/>
      <c r="HCB204" s="11"/>
      <c r="HCC204" s="11"/>
      <c r="HCD204" s="11"/>
      <c r="HCE204" s="11"/>
      <c r="HCF204" s="11"/>
      <c r="HCG204" s="11"/>
      <c r="HCH204" s="11"/>
      <c r="HCI204" s="11"/>
    </row>
    <row r="205" spans="47:203 5469:5495" s="11" customFormat="1">
      <c r="BA205" s="272"/>
      <c r="BB205" s="272"/>
      <c r="BC205" s="272"/>
      <c r="BD205" s="272"/>
      <c r="BE205" s="272"/>
      <c r="BF205" s="272"/>
      <c r="BG205" s="272"/>
      <c r="BH205" s="272"/>
      <c r="BT205" s="272"/>
      <c r="BU205" s="272"/>
      <c r="BV205" s="272"/>
      <c r="BW205" s="272"/>
      <c r="BX205" s="272"/>
      <c r="BY205" s="272"/>
      <c r="BZ205" s="272"/>
      <c r="CA205" s="272"/>
      <c r="CB205" s="272"/>
      <c r="CC205" s="272"/>
      <c r="CD205" s="272"/>
      <c r="CE205" s="272"/>
      <c r="CF205" s="272"/>
      <c r="CG205" s="272"/>
      <c r="CH205" s="272"/>
      <c r="CI205" s="272"/>
      <c r="CJ205" s="272"/>
      <c r="CK205" s="272"/>
      <c r="CL205" s="272"/>
      <c r="CM205" s="272"/>
      <c r="CN205" s="272"/>
      <c r="CO205" s="272"/>
      <c r="CP205" s="5"/>
      <c r="CQ205" s="272"/>
      <c r="CR205" s="272"/>
      <c r="CS205" s="272"/>
      <c r="CT205" s="272"/>
      <c r="CU205" s="272"/>
      <c r="CV205" s="272"/>
      <c r="CW205" s="272"/>
      <c r="CX205" s="272"/>
      <c r="CY205" s="272"/>
      <c r="CZ205" s="272"/>
      <c r="DA205" s="272"/>
      <c r="DB205" s="272"/>
      <c r="DC205" s="272"/>
      <c r="DD205" s="272"/>
      <c r="DE205" s="272"/>
      <c r="DF205" s="272"/>
      <c r="DG205" s="272"/>
      <c r="DH205" s="272"/>
      <c r="DI205" s="272"/>
      <c r="DJ205" s="272"/>
      <c r="DK205" s="272"/>
      <c r="DL205" s="272"/>
      <c r="DM205" s="272"/>
      <c r="DN205" s="272"/>
      <c r="DO205" s="272"/>
      <c r="DP205" s="272"/>
      <c r="DQ205" s="272"/>
      <c r="DR205" s="272"/>
      <c r="DS205" s="272"/>
      <c r="DT205" s="272"/>
      <c r="DU205" s="272"/>
      <c r="DV205" s="272"/>
      <c r="DW205" s="272"/>
      <c r="DX205" s="272"/>
      <c r="DY205" s="272"/>
      <c r="DZ205" s="272"/>
      <c r="EA205" s="272"/>
      <c r="EB205" s="272"/>
      <c r="EC205" s="272"/>
      <c r="ED205" s="272"/>
      <c r="EE205" s="272"/>
      <c r="EF205" s="272"/>
      <c r="EG205" s="272"/>
      <c r="EH205" s="272"/>
      <c r="EI205" s="272"/>
      <c r="EJ205" s="272"/>
      <c r="EK205" s="272"/>
      <c r="EL205" s="272"/>
      <c r="EM205" s="272"/>
      <c r="EN205" s="272"/>
      <c r="EO205" s="272"/>
      <c r="EP205" s="272"/>
      <c r="EQ205" s="272"/>
      <c r="ER205" s="272"/>
      <c r="ES205" s="272"/>
      <c r="ET205" s="272"/>
      <c r="EU205" s="272"/>
      <c r="EV205" s="272"/>
      <c r="EW205" s="272"/>
      <c r="EX205" s="272"/>
      <c r="EY205" s="272"/>
      <c r="EZ205" s="272"/>
      <c r="FA205" s="272"/>
      <c r="FB205" s="272"/>
      <c r="FC205" s="272"/>
      <c r="FD205" s="272"/>
      <c r="FE205" s="272"/>
      <c r="FF205" s="272"/>
      <c r="FG205" s="272"/>
      <c r="FH205" s="272"/>
      <c r="FI205" s="272"/>
      <c r="FJ205" s="272"/>
      <c r="FK205" s="272"/>
      <c r="FL205" s="272"/>
      <c r="FM205" s="272"/>
      <c r="FN205" s="272"/>
      <c r="FO205" s="272"/>
      <c r="FP205" s="272"/>
      <c r="FQ205" s="272"/>
      <c r="FR205" s="272"/>
      <c r="FS205" s="272"/>
      <c r="FT205" s="272"/>
      <c r="FU205" s="272"/>
      <c r="FV205" s="272"/>
      <c r="FW205" s="272"/>
      <c r="FX205" s="272"/>
      <c r="FY205" s="272"/>
      <c r="FZ205" s="272"/>
      <c r="GA205" s="272"/>
      <c r="GB205" s="272"/>
      <c r="GC205" s="272"/>
      <c r="GD205" s="272"/>
      <c r="GE205" s="272"/>
      <c r="GF205" s="272"/>
      <c r="GG205" s="272"/>
      <c r="GH205" s="272"/>
      <c r="GI205" s="272"/>
      <c r="GJ205" s="272"/>
      <c r="GK205" s="272"/>
      <c r="GL205" s="272"/>
      <c r="GM205" s="272"/>
      <c r="GN205" s="272"/>
      <c r="GO205" s="272"/>
      <c r="GP205" s="272"/>
      <c r="GQ205" s="272"/>
      <c r="GR205" s="272"/>
      <c r="GS205" s="272"/>
      <c r="GT205" s="272"/>
      <c r="GU205" s="272"/>
    </row>
    <row r="206" spans="47:203 5469:5495">
      <c r="CH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row>
    <row r="207" spans="47:203 5469:5495">
      <c r="CH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row>
    <row r="208" spans="47:203 5469:5495">
      <c r="CH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row>
    <row r="209" spans="86:203">
      <c r="CH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row>
    <row r="210" spans="86:203">
      <c r="CH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row>
    <row r="211" spans="86:203">
      <c r="CH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row>
    <row r="212" spans="86:203">
      <c r="CH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row>
    <row r="213" spans="86:203">
      <c r="CH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row>
    <row r="214" spans="86:203">
      <c r="CH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row>
    <row r="215" spans="86:203">
      <c r="CH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row>
    <row r="216" spans="86:203">
      <c r="CH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row>
    <row r="217" spans="86:203">
      <c r="CH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row>
    <row r="218" spans="86:203">
      <c r="CH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row>
    <row r="219" spans="86:203">
      <c r="CH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row>
    <row r="220" spans="86:203">
      <c r="CH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row>
    <row r="221" spans="86:203">
      <c r="CH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row>
    <row r="222" spans="86:203">
      <c r="CH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row>
    <row r="223" spans="86:203">
      <c r="CH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row>
    <row r="224" spans="86:203">
      <c r="CH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row>
    <row r="225" spans="86:203">
      <c r="CH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row>
    <row r="226" spans="86:203">
      <c r="CH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row>
    <row r="227" spans="86:203">
      <c r="CH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row>
    <row r="228" spans="86:203">
      <c r="CH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row>
    <row r="229" spans="86:203">
      <c r="CH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row>
    <row r="230" spans="86:203">
      <c r="CH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row>
    <row r="231" spans="86:203">
      <c r="CH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row>
    <row r="232" spans="86:203">
      <c r="CH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row>
    <row r="233" spans="86:203">
      <c r="CH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row>
    <row r="234" spans="86:203">
      <c r="CH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row>
    <row r="235" spans="86:203">
      <c r="CH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row>
    <row r="236" spans="86:203">
      <c r="CH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row>
    <row r="237" spans="86:203">
      <c r="CH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row>
    <row r="238" spans="86:203">
      <c r="CH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row>
    <row r="239" spans="86:203">
      <c r="CH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row>
    <row r="240" spans="86:203">
      <c r="CH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row>
    <row r="241" spans="86:203">
      <c r="CH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row>
    <row r="242" spans="86:203">
      <c r="CH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row>
    <row r="243" spans="86:203">
      <c r="CH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row>
    <row r="244" spans="86:203">
      <c r="CH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row>
    <row r="245" spans="86:203">
      <c r="CH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row>
    <row r="246" spans="86:203">
      <c r="CH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row>
    <row r="247" spans="86:203">
      <c r="CH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row>
    <row r="248" spans="86:203">
      <c r="CH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row>
    <row r="249" spans="86:203">
      <c r="CH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row>
    <row r="250" spans="86:203">
      <c r="CH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row>
    <row r="251" spans="86:203">
      <c r="CH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row>
  </sheetData>
  <sheetProtection algorithmName="SHA-512" hashValue="zEGnFgK4cZ5FN7FtR0PArb8djFtDdDTNoH+3sj12LxUQ80IDnlIvV3LfNo0kwJFyjcCYmEVszeJKSDAUWKMloA==" saltValue="wGbbjYnYGEFQ0kbcgapBcw==" spinCount="100000" sheet="1" objects="1" scenarios="1"/>
  <dataConsolidate/>
  <mergeCells count="84">
    <mergeCell ref="N72:U72"/>
    <mergeCell ref="M73:U73"/>
    <mergeCell ref="M74:U74"/>
    <mergeCell ref="M77:V77"/>
    <mergeCell ref="M78:V78"/>
    <mergeCell ref="M79:U79"/>
    <mergeCell ref="M68:N68"/>
    <mergeCell ref="Q68:U68"/>
    <mergeCell ref="M69:U69"/>
    <mergeCell ref="M70:U70"/>
    <mergeCell ref="M71:U71"/>
    <mergeCell ref="BM71:BP71"/>
    <mergeCell ref="M65:N65"/>
    <mergeCell ref="Q65:U65"/>
    <mergeCell ref="M66:N66"/>
    <mergeCell ref="Q66:U66"/>
    <mergeCell ref="BO66:BR66"/>
    <mergeCell ref="M67:N67"/>
    <mergeCell ref="Q67:U67"/>
    <mergeCell ref="BM67:BP67"/>
    <mergeCell ref="AH60:AI60"/>
    <mergeCell ref="M62:U62"/>
    <mergeCell ref="M63:O63"/>
    <mergeCell ref="Q63:V63"/>
    <mergeCell ref="M64:N64"/>
    <mergeCell ref="Q64:U64"/>
    <mergeCell ref="M53:T53"/>
    <mergeCell ref="U53:V53"/>
    <mergeCell ref="M55:Q55"/>
    <mergeCell ref="M56:Q56"/>
    <mergeCell ref="M58:Q58"/>
    <mergeCell ref="M60:U60"/>
    <mergeCell ref="M49:Q49"/>
    <mergeCell ref="AM49:AQ49"/>
    <mergeCell ref="M50:Q50"/>
    <mergeCell ref="M51:Q51"/>
    <mergeCell ref="AU51:AW51"/>
    <mergeCell ref="M52:Q52"/>
    <mergeCell ref="Q42:U42"/>
    <mergeCell ref="Q43:U43"/>
    <mergeCell ref="M44:N44"/>
    <mergeCell ref="Q44:U44"/>
    <mergeCell ref="M46:U46"/>
    <mergeCell ref="M48:V48"/>
    <mergeCell ref="BB37:BD37"/>
    <mergeCell ref="M38:V38"/>
    <mergeCell ref="AU38:AX38"/>
    <mergeCell ref="M40:O40"/>
    <mergeCell ref="Q40:V40"/>
    <mergeCell ref="Q41:U41"/>
    <mergeCell ref="M34:U34"/>
    <mergeCell ref="BB35:BD35"/>
    <mergeCell ref="M36:T36"/>
    <mergeCell ref="U36:V36"/>
    <mergeCell ref="BB36:BD36"/>
    <mergeCell ref="M26:U26"/>
    <mergeCell ref="M28:U28"/>
    <mergeCell ref="BB29:BD29"/>
    <mergeCell ref="M30:T30"/>
    <mergeCell ref="U30:V30"/>
    <mergeCell ref="M32:V32"/>
    <mergeCell ref="M18:N18"/>
    <mergeCell ref="Q18:U18"/>
    <mergeCell ref="CV19:CX19"/>
    <mergeCell ref="M22:U22"/>
    <mergeCell ref="M24:V24"/>
    <mergeCell ref="M10:M12"/>
    <mergeCell ref="N10:O12"/>
    <mergeCell ref="Q10:U12"/>
    <mergeCell ref="V10:V12"/>
    <mergeCell ref="M14:V14"/>
    <mergeCell ref="M16:N17"/>
    <mergeCell ref="O16:O17"/>
    <mergeCell ref="Q16:U16"/>
    <mergeCell ref="Q17:R17"/>
    <mergeCell ref="T17:U17"/>
    <mergeCell ref="A1:F1"/>
    <mergeCell ref="X1:AB1"/>
    <mergeCell ref="M6:M9"/>
    <mergeCell ref="N6:O9"/>
    <mergeCell ref="Q6:U6"/>
    <mergeCell ref="Q7:V7"/>
    <mergeCell ref="Q8:V8"/>
    <mergeCell ref="Q9:V9"/>
  </mergeCells>
  <printOptions horizontalCentered="1"/>
  <pageMargins left="3.9370078740157501E-2" right="3.9370078740157501E-2" top="0" bottom="0" header="0.31496062992126" footer="0.31496062992126"/>
  <pageSetup paperSize="9" scale="70" fitToWidth="0" fitToHeight="0" orientation="landscape" cellComments="atEnd"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1">
              <controlPr defaultSize="0" autoPict="0">
                <anchor moveWithCells="1" sizeWithCells="1">
                  <from>
                    <xdr:col>86</xdr:col>
                    <xdr:colOff>3017520</xdr:colOff>
                    <xdr:row>40</xdr:row>
                    <xdr:rowOff>7620</xdr:rowOff>
                  </from>
                  <to>
                    <xdr:col>86</xdr:col>
                    <xdr:colOff>3375660</xdr:colOff>
                    <xdr:row>41</xdr:row>
                    <xdr:rowOff>22860</xdr:rowOff>
                  </to>
                </anchor>
              </controlPr>
            </control>
          </mc:Choice>
        </mc:AlternateContent>
        <mc:AlternateContent xmlns:mc="http://schemas.openxmlformats.org/markup-compatibility/2006">
          <mc:Choice Requires="x14">
            <control shapeId="1026" r:id="rId5" name="Spinner 2">
              <controlPr defaultSize="0" autoPict="0">
                <anchor moveWithCells="1" sizeWithCells="1">
                  <from>
                    <xdr:col>46</xdr:col>
                    <xdr:colOff>3032760</xdr:colOff>
                    <xdr:row>143</xdr:row>
                    <xdr:rowOff>30480</xdr:rowOff>
                  </from>
                  <to>
                    <xdr:col>46</xdr:col>
                    <xdr:colOff>3390900</xdr:colOff>
                    <xdr:row>146</xdr:row>
                    <xdr:rowOff>106680</xdr:rowOff>
                  </to>
                </anchor>
              </controlPr>
            </control>
          </mc:Choice>
        </mc:AlternateContent>
        <mc:AlternateContent xmlns:mc="http://schemas.openxmlformats.org/markup-compatibility/2006">
          <mc:Choice Requires="x14">
            <control shapeId="1027" r:id="rId6" name="Spinner 3">
              <controlPr defaultSize="0" autoPict="0">
                <anchor moveWithCells="1" sizeWithCells="1">
                  <from>
                    <xdr:col>2</xdr:col>
                    <xdr:colOff>449580</xdr:colOff>
                    <xdr:row>35</xdr:row>
                    <xdr:rowOff>274320</xdr:rowOff>
                  </from>
                  <to>
                    <xdr:col>2</xdr:col>
                    <xdr:colOff>807720</xdr:colOff>
                    <xdr:row>36</xdr:row>
                    <xdr:rowOff>266700</xdr:rowOff>
                  </to>
                </anchor>
              </controlPr>
            </control>
          </mc:Choice>
        </mc:AlternateContent>
        <mc:AlternateContent xmlns:mc="http://schemas.openxmlformats.org/markup-compatibility/2006">
          <mc:Choice Requires="x14">
            <control shapeId="1028" r:id="rId7" name="Spinner 4">
              <controlPr locked="0" defaultSize="0" autoPict="0">
                <anchor moveWithCells="1" sizeWithCells="1">
                  <from>
                    <xdr:col>39</xdr:col>
                    <xdr:colOff>678180</xdr:colOff>
                    <xdr:row>13</xdr:row>
                    <xdr:rowOff>716280</xdr:rowOff>
                  </from>
                  <to>
                    <xdr:col>39</xdr:col>
                    <xdr:colOff>1021080</xdr:colOff>
                    <xdr:row>14</xdr:row>
                    <xdr:rowOff>68580</xdr:rowOff>
                  </to>
                </anchor>
              </controlPr>
            </control>
          </mc:Choice>
        </mc:AlternateContent>
        <mc:AlternateContent xmlns:mc="http://schemas.openxmlformats.org/markup-compatibility/2006">
          <mc:Choice Requires="x14">
            <control shapeId="1029" r:id="rId8" name="Spinner 5">
              <controlPr locked="0" defaultSize="0" autoPict="0">
                <anchor moveWithCells="1" sizeWithCells="1">
                  <from>
                    <xdr:col>39</xdr:col>
                    <xdr:colOff>754380</xdr:colOff>
                    <xdr:row>11</xdr:row>
                    <xdr:rowOff>327660</xdr:rowOff>
                  </from>
                  <to>
                    <xdr:col>39</xdr:col>
                    <xdr:colOff>1203960</xdr:colOff>
                    <xdr:row>13</xdr:row>
                    <xdr:rowOff>53340</xdr:rowOff>
                  </to>
                </anchor>
              </controlPr>
            </control>
          </mc:Choice>
        </mc:AlternateContent>
        <mc:AlternateContent xmlns:mc="http://schemas.openxmlformats.org/markup-compatibility/2006">
          <mc:Choice Requires="x14">
            <control shapeId="1030" r:id="rId9" name="Spinner 6">
              <controlPr locked="0" defaultSize="0" autoPict="0">
                <anchor moveWithCells="1" sizeWithCells="1">
                  <from>
                    <xdr:col>42</xdr:col>
                    <xdr:colOff>83820</xdr:colOff>
                    <xdr:row>12</xdr:row>
                    <xdr:rowOff>274320</xdr:rowOff>
                  </from>
                  <to>
                    <xdr:col>42</xdr:col>
                    <xdr:colOff>533400</xdr:colOff>
                    <xdr:row>13</xdr:row>
                    <xdr:rowOff>0</xdr:rowOff>
                  </to>
                </anchor>
              </controlPr>
            </control>
          </mc:Choice>
        </mc:AlternateContent>
        <mc:AlternateContent xmlns:mc="http://schemas.openxmlformats.org/markup-compatibility/2006">
          <mc:Choice Requires="x14">
            <control shapeId="1031" r:id="rId10" name="Spinner 7">
              <controlPr defaultSize="0" autoPict="0">
                <anchor moveWithCells="1" sizeWithCells="1">
                  <from>
                    <xdr:col>21</xdr:col>
                    <xdr:colOff>1242060</xdr:colOff>
                    <xdr:row>5</xdr:row>
                    <xdr:rowOff>99060</xdr:rowOff>
                  </from>
                  <to>
                    <xdr:col>21</xdr:col>
                    <xdr:colOff>2110740</xdr:colOff>
                    <xdr:row>6</xdr:row>
                    <xdr:rowOff>7620</xdr:rowOff>
                  </to>
                </anchor>
              </controlPr>
            </control>
          </mc:Choice>
        </mc:AlternateContent>
        <mc:AlternateContent xmlns:mc="http://schemas.openxmlformats.org/markup-compatibility/2006">
          <mc:Choice Requires="x14">
            <control shapeId="1032" r:id="rId11" name="Spinner 8">
              <controlPr locked="0" defaultSize="0" autoPict="0">
                <anchor moveWithCells="1" sizeWithCells="1">
                  <from>
                    <xdr:col>42</xdr:col>
                    <xdr:colOff>83820</xdr:colOff>
                    <xdr:row>14</xdr:row>
                    <xdr:rowOff>274320</xdr:rowOff>
                  </from>
                  <to>
                    <xdr:col>42</xdr:col>
                    <xdr:colOff>533400</xdr:colOff>
                    <xdr:row>15</xdr:row>
                    <xdr:rowOff>0</xdr:rowOff>
                  </to>
                </anchor>
              </controlPr>
            </control>
          </mc:Choice>
        </mc:AlternateContent>
        <mc:AlternateContent xmlns:mc="http://schemas.openxmlformats.org/markup-compatibility/2006">
          <mc:Choice Requires="x14">
            <control shapeId="1033" r:id="rId12" name="Spinner 9">
              <controlPr defaultSize="0" autoPict="0">
                <anchor moveWithCells="1" sizeWithCells="1">
                  <from>
                    <xdr:col>5</xdr:col>
                    <xdr:colOff>899160</xdr:colOff>
                    <xdr:row>25</xdr:row>
                    <xdr:rowOff>38100</xdr:rowOff>
                  </from>
                  <to>
                    <xdr:col>5</xdr:col>
                    <xdr:colOff>1767840</xdr:colOff>
                    <xdr:row>26</xdr:row>
                    <xdr:rowOff>434340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CAVOM DEFINITIF V1</vt:lpstr>
      <vt:lpstr>'CAVOM DEFINITIF V1'!Zone_d_impression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DJN</dc:creator>
  <cp:lastModifiedBy>DJN</cp:lastModifiedBy>
  <dcterms:created xsi:type="dcterms:W3CDTF">2020-01-28T16:56:30Z</dcterms:created>
  <dcterms:modified xsi:type="dcterms:W3CDTF">2020-01-28T17:08:51Z</dcterms:modified>
</cp:coreProperties>
</file>